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hiro Miyafuji\Documents\アーチェリー関連\愛知県アーチェリー協会\2026年度\02_競技会要項\"/>
    </mc:Choice>
  </mc:AlternateContent>
  <xr:revisionPtr revIDLastSave="0" documentId="13_ncr:1_{1C44B483-C8AB-471A-8CAD-378E665F06CE}" xr6:coauthVersionLast="47" xr6:coauthVersionMax="47" xr10:uidLastSave="{00000000-0000-0000-0000-000000000000}"/>
  <bookViews>
    <workbookView xWindow="7200" yWindow="3375" windowWidth="20265" windowHeight="11625" xr2:uid="{00000000-000D-0000-FFFF-FFFF00000000}"/>
  </bookViews>
  <sheets>
    <sheet name="参加申込書" sheetId="5" r:id="rId1"/>
    <sheet name="開催日" sheetId="2" state="hidden" r:id="rId2"/>
    <sheet name="申請点" sheetId="6" state="hidden" r:id="rId3"/>
  </sheets>
  <definedNames>
    <definedName name="_xlnm._FilterDatabase" localSheetId="0" hidden="1">参加申込書!$E$28:$K$40</definedName>
    <definedName name="_xlnm.Print_Area" localSheetId="0">参加申込書!$B$1:$R$66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5" l="1"/>
  <c r="B29" i="5"/>
  <c r="B31" i="5"/>
  <c r="B32" i="5"/>
  <c r="B33" i="5"/>
  <c r="B34" i="5"/>
  <c r="B35" i="5"/>
  <c r="B36" i="5"/>
  <c r="B37" i="5"/>
  <c r="B49" i="5"/>
  <c r="B30" i="5"/>
  <c r="J63" i="5"/>
  <c r="J62" i="5"/>
  <c r="J61" i="5"/>
  <c r="B55" i="5" l="1"/>
  <c r="B57" i="5"/>
  <c r="B54" i="5"/>
  <c r="W30" i="5"/>
  <c r="W31" i="5"/>
  <c r="W32" i="5"/>
  <c r="W33" i="5"/>
  <c r="W34" i="5"/>
  <c r="W35" i="5"/>
  <c r="W36" i="5"/>
  <c r="W37" i="5"/>
  <c r="W49" i="5"/>
  <c r="W29" i="5"/>
  <c r="V30" i="5"/>
  <c r="V31" i="5"/>
  <c r="V32" i="5"/>
  <c r="V33" i="5"/>
  <c r="V34" i="5"/>
  <c r="V35" i="5"/>
  <c r="V36" i="5"/>
  <c r="V37" i="5"/>
  <c r="V49" i="5"/>
  <c r="V29" i="5"/>
  <c r="U30" i="5"/>
  <c r="U31" i="5"/>
  <c r="U32" i="5"/>
  <c r="U33" i="5"/>
  <c r="U34" i="5"/>
  <c r="U35" i="5"/>
  <c r="U36" i="5"/>
  <c r="U37" i="5"/>
  <c r="U49" i="5"/>
  <c r="U29" i="5"/>
  <c r="X33" i="5" l="1"/>
  <c r="Y33" i="5" s="1"/>
  <c r="X34" i="5"/>
  <c r="Y34" i="5" s="1"/>
  <c r="X32" i="5"/>
  <c r="Y32" i="5" s="1"/>
  <c r="X37" i="5"/>
  <c r="Y37" i="5" s="1"/>
  <c r="X35" i="5"/>
  <c r="Y35" i="5" s="1"/>
  <c r="X36" i="5"/>
  <c r="Y36" i="5" s="1"/>
  <c r="X31" i="5"/>
  <c r="Y31" i="5" s="1"/>
  <c r="X30" i="5"/>
  <c r="Y30" i="5" s="1"/>
  <c r="M11" i="5"/>
  <c r="T49" i="5"/>
  <c r="T33" i="5" l="1"/>
  <c r="T34" i="5"/>
  <c r="T30" i="5"/>
  <c r="T32" i="5"/>
  <c r="T36" i="5"/>
  <c r="T31" i="5"/>
  <c r="T37" i="5"/>
  <c r="T35" i="5"/>
  <c r="K61" i="5" l="1"/>
  <c r="X49" i="5" l="1"/>
  <c r="X29" i="5"/>
  <c r="Z30" i="5"/>
  <c r="R30" i="5" s="1"/>
  <c r="Z29" i="5" l="1"/>
  <c r="Y29" i="5"/>
  <c r="Z49" i="5"/>
  <c r="R49" i="5" s="1"/>
  <c r="Y49" i="5"/>
  <c r="Z33" i="5"/>
  <c r="R33" i="5" s="1"/>
  <c r="Z36" i="5"/>
  <c r="R36" i="5" s="1"/>
  <c r="Z37" i="5"/>
  <c r="R37" i="5" s="1"/>
  <c r="Z35" i="5"/>
  <c r="R35" i="5" s="1"/>
  <c r="Z32" i="5"/>
  <c r="R32" i="5" s="1"/>
  <c r="Z34" i="5"/>
  <c r="R34" i="5" s="1"/>
  <c r="Z31" i="5"/>
  <c r="R31" i="5" s="1"/>
  <c r="T29" i="5" l="1"/>
  <c r="R29" i="5" s="1"/>
  <c r="B3" i="2"/>
  <c r="B4" i="2"/>
  <c r="B5" i="2"/>
  <c r="B6" i="2"/>
  <c r="B7" i="2"/>
  <c r="B8" i="2"/>
  <c r="B9" i="2"/>
  <c r="B10" i="2"/>
  <c r="B11" i="2"/>
  <c r="B2" i="2"/>
  <c r="G11" i="5" s="1"/>
  <c r="K63" i="5"/>
  <c r="K62" i="5"/>
  <c r="K6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Toshihiro Miyafuji</author>
  </authors>
  <commentList>
    <comment ref="E27" authorId="0" shapeId="0" xr:uid="{BE204FDD-027A-44A0-BB46-DD37CF2B685C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F27" authorId="0" shapeId="0" xr:uid="{BCA76827-8EF2-4DF5-BAE8-0DBE0DD7C13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I27" authorId="0" shapeId="0" xr:uid="{C4ADC050-B6DA-480B-87F7-0E886CEFDF8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L27" authorId="0" shapeId="0" xr:uid="{CB6CC256-A1F9-40FC-B421-989FF176730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M27" authorId="0" shapeId="0" xr:uid="{D8ADCD1F-91CE-43D6-842C-E42A2CE59A9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N27" authorId="0" shapeId="0" xr:uid="{2871E290-E63E-4281-8094-AF63B0CF08D3}">
      <text>
        <r>
          <rPr>
            <b/>
            <sz val="9"/>
            <color indexed="81"/>
            <rFont val="MS P ゴシック"/>
            <family val="3"/>
            <charset val="128"/>
          </rPr>
          <t>年/月/日</t>
        </r>
      </text>
    </comment>
    <comment ref="P27" authorId="0" shapeId="0" xr:uid="{5F2BE455-A46C-4CA8-A326-17864754659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Q27" authorId="0" shapeId="0" xr:uid="{BBF31471-6D32-4F91-A619-067CE6530313}">
      <text>
        <r>
          <rPr>
            <b/>
            <sz val="9"/>
            <color indexed="81"/>
            <rFont val="MS P ゴシック"/>
            <family val="3"/>
            <charset val="128"/>
          </rPr>
          <t>整数(0-999)</t>
        </r>
      </text>
    </comment>
    <comment ref="E52" authorId="0" shapeId="0" xr:uid="{7D109B7C-DE06-4274-88CE-17B2EACA4CD7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F52" authorId="0" shapeId="0" xr:uid="{05C7146F-9886-42D2-A650-43D3BAD123C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I52" authorId="0" shapeId="0" xr:uid="{EA639E6E-54B6-468B-825B-764EBD84C1D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<sst xmlns="http://schemas.openxmlformats.org/spreadsheetml/2006/main" count="133" uniqueCount="90">
  <si>
    <t>開催日</t>
    <rPh sb="0" eb="3">
      <t>カイサイビ</t>
    </rPh>
    <phoneticPr fontId="1"/>
  </si>
  <si>
    <t>氏名</t>
    <rPh sb="0" eb="2">
      <t>シメイ</t>
    </rPh>
    <phoneticPr fontId="1"/>
  </si>
  <si>
    <t>フリガナ</t>
    <phoneticPr fontId="6"/>
  </si>
  <si>
    <t>備考</t>
    <rPh sb="0" eb="2">
      <t>ビコウ</t>
    </rPh>
    <phoneticPr fontId="6"/>
  </si>
  <si>
    <t>参加可否</t>
    <rPh sb="0" eb="2">
      <t>サンカ</t>
    </rPh>
    <rPh sb="2" eb="4">
      <t>カヒ</t>
    </rPh>
    <phoneticPr fontId="6"/>
  </si>
  <si>
    <t>申込年月日：　　　　　　　年　　　　月　　　　日</t>
    <rPh sb="13" eb="14">
      <t>ネン</t>
    </rPh>
    <rPh sb="18" eb="19">
      <t>ツキ</t>
    </rPh>
    <phoneticPr fontId="1"/>
  </si>
  <si>
    <t>愛知県アーチェリー協会競技部　：　aichiarcherykyougibu@gmail.com</t>
    <phoneticPr fontId="1"/>
  </si>
  <si>
    <t>○ 本協会会員以外の申込者は、備考欄に居住地（市町村名）を記載ください。</t>
    <phoneticPr fontId="1"/>
  </si>
  <si>
    <t>○ 立順の参考とするため、「左行射（左利き）」、「車椅子等の補助具使用」の場合は、備考欄に記載ください。</t>
    <phoneticPr fontId="1"/>
  </si>
  <si>
    <t>【記録会参加申し込み】</t>
    <rPh sb="1" eb="4">
      <t>キロクカイ</t>
    </rPh>
    <rPh sb="4" eb="7">
      <t>サンカモウ</t>
    </rPh>
    <rPh sb="8" eb="9">
      <t>コ</t>
    </rPh>
    <phoneticPr fontId="1"/>
  </si>
  <si>
    <t>#</t>
    <phoneticPr fontId="1"/>
  </si>
  <si>
    <t>【監督/コーチ申請】</t>
    <rPh sb="1" eb="3">
      <t>カントク</t>
    </rPh>
    <rPh sb="7" eb="9">
      <t>シンセイ</t>
    </rPh>
    <phoneticPr fontId="1"/>
  </si>
  <si>
    <t>監督/コーチ</t>
  </si>
  <si>
    <t>【参加費】　※記載しないでください。</t>
    <rPh sb="1" eb="4">
      <t>サンカヒ</t>
    </rPh>
    <rPh sb="7" eb="9">
      <t>キサイ</t>
    </rPh>
    <phoneticPr fontId="1"/>
  </si>
  <si>
    <t>参加費区分</t>
    <phoneticPr fontId="1"/>
  </si>
  <si>
    <t>参加費[\]</t>
    <rPh sb="0" eb="3">
      <t>サンカヒ</t>
    </rPh>
    <phoneticPr fontId="1"/>
  </si>
  <si>
    <t>人数</t>
    <rPh sb="0" eb="2">
      <t>ニンズウ</t>
    </rPh>
    <phoneticPr fontId="1"/>
  </si>
  <si>
    <t>参加費*人数[\]</t>
    <rPh sb="0" eb="3">
      <t>サンカヒ</t>
    </rPh>
    <rPh sb="4" eb="6">
      <t>ニンズウ</t>
    </rPh>
    <phoneticPr fontId="1"/>
  </si>
  <si>
    <t>参加費計[\]</t>
    <phoneticPr fontId="1"/>
  </si>
  <si>
    <t>○ 各支部や所属団体で取りまとめのうえ、下記宛に参加申込書を送付ください。</t>
    <rPh sb="20" eb="22">
      <t>カキ</t>
    </rPh>
    <rPh sb="22" eb="23">
      <t>アテ</t>
    </rPh>
    <phoneticPr fontId="1"/>
  </si>
  <si>
    <t>競技会名</t>
    <rPh sb="0" eb="3">
      <t>キョウギカイ</t>
    </rPh>
    <rPh sb="3" eb="4">
      <t>ナ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</si>
  <si>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</si>
  <si>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</si>
  <si>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区分</t>
    <rPh sb="0" eb="2">
      <t>クブン</t>
    </rPh>
    <phoneticPr fontId="1"/>
  </si>
  <si>
    <t>2026年度　愛知県ターゲット県大会　参加申込書</t>
    <rPh sb="15" eb="16">
      <t>ケン</t>
    </rPh>
    <rPh sb="16" eb="18">
      <t>タイカイ</t>
    </rPh>
    <phoneticPr fontId="1"/>
  </si>
  <si>
    <t>競技会名</t>
    <rPh sb="0" eb="2">
      <t>キョウギ</t>
    </rPh>
    <rPh sb="3" eb="4">
      <t>ナ</t>
    </rPh>
    <phoneticPr fontId="1"/>
  </si>
  <si>
    <t>第1回ターゲット県大会</t>
    <rPh sb="0" eb="1">
      <t>ダイ</t>
    </rPh>
    <rPh sb="2" eb="3">
      <t>カイ</t>
    </rPh>
    <rPh sb="8" eb="9">
      <t>ケン</t>
    </rPh>
    <rPh sb="9" eb="11">
      <t>タイカイ</t>
    </rPh>
    <phoneticPr fontId="1"/>
  </si>
  <si>
    <t>第2回ターゲット県大会</t>
    <rPh sb="0" eb="1">
      <t>ダイ</t>
    </rPh>
    <rPh sb="2" eb="3">
      <t>カイ</t>
    </rPh>
    <rPh sb="8" eb="9">
      <t>ケン</t>
    </rPh>
    <rPh sb="9" eb="11">
      <t>タイカイ</t>
    </rPh>
    <phoneticPr fontId="1"/>
  </si>
  <si>
    <t>第3回ターゲット県大会</t>
    <rPh sb="0" eb="1">
      <t>ダイ</t>
    </rPh>
    <rPh sb="2" eb="3">
      <t>カイ</t>
    </rPh>
    <rPh sb="8" eb="9">
      <t>ケン</t>
    </rPh>
    <rPh sb="9" eb="11">
      <t>タイカイ</t>
    </rPh>
    <phoneticPr fontId="1"/>
  </si>
  <si>
    <t>第4回ターゲット県大会</t>
    <rPh sb="0" eb="1">
      <t>ダイ</t>
    </rPh>
    <rPh sb="2" eb="3">
      <t>カイ</t>
    </rPh>
    <rPh sb="8" eb="9">
      <t>ケン</t>
    </rPh>
    <rPh sb="9" eb="11">
      <t>タイカイ</t>
    </rPh>
    <phoneticPr fontId="1"/>
  </si>
  <si>
    <t>第5回ターゲット県大会</t>
    <rPh sb="0" eb="1">
      <t>ダイ</t>
    </rPh>
    <rPh sb="2" eb="3">
      <t>カイ</t>
    </rPh>
    <rPh sb="8" eb="9">
      <t>ケン</t>
    </rPh>
    <rPh sb="9" eb="11">
      <t>タイカイ</t>
    </rPh>
    <phoneticPr fontId="1"/>
  </si>
  <si>
    <t>第6回ターゲット県大会</t>
    <rPh sb="0" eb="1">
      <t>ダイ</t>
    </rPh>
    <rPh sb="2" eb="3">
      <t>カイ</t>
    </rPh>
    <rPh sb="8" eb="9">
      <t>ケン</t>
    </rPh>
    <rPh sb="9" eb="11">
      <t>タイカイ</t>
    </rPh>
    <phoneticPr fontId="1"/>
  </si>
  <si>
    <t>第7回ターゲット県大会</t>
    <rPh sb="0" eb="1">
      <t>ダイ</t>
    </rPh>
    <rPh sb="2" eb="3">
      <t>カイ</t>
    </rPh>
    <rPh sb="8" eb="9">
      <t>ケン</t>
    </rPh>
    <rPh sb="9" eb="11">
      <t>タイカイ</t>
    </rPh>
    <phoneticPr fontId="1"/>
  </si>
  <si>
    <t>第8回ターゲット県大会</t>
    <rPh sb="0" eb="1">
      <t>ダイ</t>
    </rPh>
    <rPh sb="2" eb="3">
      <t>カイ</t>
    </rPh>
    <rPh sb="8" eb="9">
      <t>ケン</t>
    </rPh>
    <rPh sb="9" eb="11">
      <t>タイカイ</t>
    </rPh>
    <phoneticPr fontId="1"/>
  </si>
  <si>
    <t>第9回ターゲット県大会</t>
    <rPh sb="0" eb="1">
      <t>ダイ</t>
    </rPh>
    <rPh sb="2" eb="3">
      <t>カイ</t>
    </rPh>
    <rPh sb="8" eb="9">
      <t>ケン</t>
    </rPh>
    <rPh sb="9" eb="11">
      <t>タイカイ</t>
    </rPh>
    <phoneticPr fontId="1"/>
  </si>
  <si>
    <t>第10回ターゲット県大会</t>
    <rPh sb="0" eb="1">
      <t>ダイ</t>
    </rPh>
    <rPh sb="3" eb="4">
      <t>カイ</t>
    </rPh>
    <rPh sb="9" eb="10">
      <t>ケン</t>
    </rPh>
    <rPh sb="10" eb="12">
      <t>タイカイ</t>
    </rPh>
    <phoneticPr fontId="1"/>
  </si>
  <si>
    <t>所属(または学校名)</t>
    <rPh sb="0" eb="2">
      <t>ショゾク</t>
    </rPh>
    <rPh sb="6" eb="9">
      <t>ガッコウメイ</t>
    </rPh>
    <phoneticPr fontId="1"/>
  </si>
  <si>
    <t>○ "参加部門" , "性別" , "参加費区分" は、リストから選択してください。</t>
    <rPh sb="12" eb="14">
      <t>セイベツ</t>
    </rPh>
    <rPh sb="19" eb="22">
      <t>サンカヒ</t>
    </rPh>
    <rPh sb="22" eb="24">
      <t>クブン</t>
    </rPh>
    <phoneticPr fontId="1"/>
  </si>
  <si>
    <t>参加部門</t>
    <rPh sb="0" eb="4">
      <t>サンカブモン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</si>
  <si>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</si>
  <si>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</si>
  <si>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得点</t>
    <rPh sb="0" eb="2">
      <t>トクテン</t>
    </rPh>
    <phoneticPr fontId="1"/>
  </si>
  <si>
    <t>記録部門</t>
    <rPh sb="0" eb="2">
      <t>キロク</t>
    </rPh>
    <rPh sb="2" eb="4">
      <t>ブモン</t>
    </rPh>
    <phoneticPr fontId="1"/>
  </si>
  <si>
    <t>記録チェック</t>
    <rPh sb="0" eb="2">
      <t>キロク</t>
    </rPh>
    <phoneticPr fontId="6"/>
  </si>
  <si>
    <t>bitcheck</t>
    <phoneticPr fontId="1"/>
  </si>
  <si>
    <t>ex</t>
    <phoneticPr fontId="1"/>
  </si>
  <si>
    <t>愛知　太郎</t>
    <rPh sb="0" eb="2">
      <t>アイチ</t>
    </rPh>
    <rPh sb="3" eb="5">
      <t>タロウ</t>
    </rPh>
    <phoneticPr fontId="1"/>
  </si>
  <si>
    <t>アイチ　タロウ</t>
    <phoneticPr fontId="1"/>
  </si>
  <si>
    <t>男</t>
  </si>
  <si>
    <t>愛知県アーチェリー協会</t>
    <rPh sb="0" eb="2">
      <t>アイチケン</t>
    </rPh>
    <rPh sb="8" eb="10">
      <t>キョウカイ</t>
    </rPh>
    <phoneticPr fontId="1"/>
  </si>
  <si>
    <t>記録確認
(期間)</t>
    <rPh sb="0" eb="2">
      <t>キロク</t>
    </rPh>
    <rPh sb="2" eb="4">
      <t>カクニン</t>
    </rPh>
    <rPh sb="6" eb="8">
      <t>キカン</t>
    </rPh>
    <phoneticPr fontId="1"/>
  </si>
  <si>
    <t>記録確認
(部門)</t>
    <rPh sb="0" eb="2">
      <t>キロク</t>
    </rPh>
    <rPh sb="2" eb="4">
      <t>カクニン</t>
    </rPh>
    <rPh sb="6" eb="8">
      <t>ブモン</t>
    </rPh>
    <phoneticPr fontId="1"/>
  </si>
  <si>
    <t>記録確認
(得点)</t>
    <rPh sb="0" eb="2">
      <t>キロク</t>
    </rPh>
    <rPh sb="2" eb="4">
      <t>カクニン</t>
    </rPh>
    <rPh sb="6" eb="8">
      <t>トクテン</t>
    </rPh>
    <phoneticPr fontId="1"/>
  </si>
  <si>
    <r>
      <t>　　ただし、</t>
    </r>
    <r>
      <rPr>
        <u/>
        <sz val="12"/>
        <rFont val="MS UI Gothic"/>
        <family val="3"/>
        <charset val="128"/>
      </rPr>
      <t>愛知県アーチェリー協会主催競技会の記録で申請する</t>
    </r>
    <r>
      <rPr>
        <sz val="12"/>
        <rFont val="MS UI Gothic"/>
        <family val="3"/>
        <charset val="128"/>
      </rPr>
      <t>に限り、確定記録の提出は不要です。</t>
    </r>
    <phoneticPr fontId="1"/>
  </si>
  <si>
    <t>　　　注) ianseo端末等の画面やスコアカード等の写真は、主催団体が作成した確定記録として認めません。</t>
    <rPh sb="3" eb="4">
      <t>チュウ</t>
    </rPh>
    <rPh sb="12" eb="14">
      <t>タンマツ</t>
    </rPh>
    <rPh sb="14" eb="15">
      <t>トウ</t>
    </rPh>
    <rPh sb="16" eb="18">
      <t>ガメン</t>
    </rPh>
    <rPh sb="25" eb="26">
      <t>ナド</t>
    </rPh>
    <rPh sb="27" eb="29">
      <t>シャシン</t>
    </rPh>
    <rPh sb="47" eb="48">
      <t>ミト</t>
    </rPh>
    <phoneticPr fontId="1"/>
  </si>
  <si>
    <t xml:space="preserve">所属団体（学校） ： </t>
    <phoneticPr fontId="1"/>
  </si>
  <si>
    <t xml:space="preserve">申込責任者名（担当者） ： </t>
    <phoneticPr fontId="1"/>
  </si>
  <si>
    <t xml:space="preserve">申込責任者連絡先(メール) ： </t>
    <phoneticPr fontId="1"/>
  </si>
  <si>
    <t xml:space="preserve">申込責任者連絡先(TEL) ： </t>
    <phoneticPr fontId="1"/>
  </si>
  <si>
    <t xml:space="preserve">記録会名(リストから選択) ： </t>
    <rPh sb="0" eb="3">
      <t>キロクカイ</t>
    </rPh>
    <rPh sb="3" eb="4">
      <t>メイ</t>
    </rPh>
    <rPh sb="10" eb="12">
      <t>センタク</t>
    </rPh>
    <phoneticPr fontId="1"/>
  </si>
  <si>
    <t xml:space="preserve">開催日(リストから選択) ： </t>
    <rPh sb="0" eb="3">
      <t>カイサイビ</t>
    </rPh>
    <rPh sb="9" eb="11">
      <t>センタク</t>
    </rPh>
    <phoneticPr fontId="1"/>
  </si>
  <si>
    <t>リカーブ70m</t>
  </si>
  <si>
    <t>リカーブ70m</t>
    <phoneticPr fontId="1"/>
  </si>
  <si>
    <t>リカーブ60m</t>
    <phoneticPr fontId="1"/>
  </si>
  <si>
    <t>リカーブ50m/30m</t>
    <phoneticPr fontId="1"/>
  </si>
  <si>
    <t>ベアボウ</t>
    <phoneticPr fontId="1"/>
  </si>
  <si>
    <t>コンパウンド</t>
    <phoneticPr fontId="1"/>
  </si>
  <si>
    <t>入力チェック</t>
    <rPh sb="0" eb="2">
      <t>ニュウリョク</t>
    </rPh>
    <phoneticPr fontId="6"/>
  </si>
  <si>
    <r>
      <t>○ "入力チェック"・"参加可否"・"記録チェック"は、事務手続きで使用します。</t>
    </r>
    <r>
      <rPr>
        <u/>
        <sz val="12"/>
        <color theme="1"/>
        <rFont val="MS UI Gothic"/>
        <family val="3"/>
        <charset val="128"/>
      </rPr>
      <t>記載しないでください。</t>
    </r>
    <rPh sb="12" eb="16">
      <t>サンカカヒ</t>
    </rPh>
    <rPh sb="28" eb="32">
      <t>ジムテツヅ</t>
    </rPh>
    <rPh sb="34" eb="36">
      <t>シヨウ</t>
    </rPh>
    <rPh sb="40" eb="42">
      <t>キサイ</t>
    </rPh>
    <phoneticPr fontId="1"/>
  </si>
  <si>
    <t>登録番号
(半角英数)</t>
    <rPh sb="0" eb="4">
      <t>トウロクバンゴウ</t>
    </rPh>
    <rPh sb="6" eb="8">
      <t>ハンカク</t>
    </rPh>
    <rPh sb="8" eb="10">
      <t>エイスウ</t>
    </rPh>
    <phoneticPr fontId="1"/>
  </si>
  <si>
    <t>申請記録
(半角数字)</t>
    <rPh sb="0" eb="2">
      <t>シンセイ</t>
    </rPh>
    <rPh sb="2" eb="4">
      <t>キロク</t>
    </rPh>
    <rPh sb="8" eb="10">
      <t>スウジ</t>
    </rPh>
    <phoneticPr fontId="1"/>
  </si>
  <si>
    <t>00099999</t>
    <phoneticPr fontId="1"/>
  </si>
  <si>
    <t>参加部門
(リスト)</t>
    <rPh sb="0" eb="4">
      <t>サンカブモン</t>
    </rPh>
    <phoneticPr fontId="1"/>
  </si>
  <si>
    <t>性別
(リスト)</t>
    <rPh sb="0" eb="2">
      <t>セイベツ</t>
    </rPh>
    <phoneticPr fontId="1"/>
  </si>
  <si>
    <t>参加費区分
(リスト)</t>
    <rPh sb="0" eb="5">
      <t>サンカヒクブン</t>
    </rPh>
    <phoneticPr fontId="1"/>
  </si>
  <si>
    <t>申請区分
(リスト)</t>
    <rPh sb="0" eb="4">
      <t>シンセイクブン</t>
    </rPh>
    <phoneticPr fontId="1"/>
  </si>
  <si>
    <t>記録部門
(リスト)</t>
    <rPh sb="0" eb="2">
      <t>キロク</t>
    </rPh>
    <rPh sb="2" eb="4">
      <t>ブモン</t>
    </rPh>
    <phoneticPr fontId="1"/>
  </si>
  <si>
    <t>申請点</t>
    <rPh sb="0" eb="2">
      <t>シンセイ</t>
    </rPh>
    <rPh sb="2" eb="3">
      <t>テン</t>
    </rPh>
    <phoneticPr fontId="1"/>
  </si>
  <si>
    <t>愛知県ア協競技会</t>
  </si>
  <si>
    <t>選考受付における、有効な申請記録の期間</t>
    <rPh sb="9" eb="11">
      <t>ユウコウ</t>
    </rPh>
    <rPh sb="12" eb="16">
      <t>シンセイキロク</t>
    </rPh>
    <rPh sb="17" eb="19">
      <t>キカン</t>
    </rPh>
    <phoneticPr fontId="1"/>
  </si>
  <si>
    <t>○ 選考受付（要、申請記録）と一般受付（先着順）で受付方法が異なります。詳細は競技会の要項をご確認ください。</t>
    <rPh sb="4" eb="6">
      <t>ウケツケ</t>
    </rPh>
    <rPh sb="7" eb="8">
      <t>ヨウ</t>
    </rPh>
    <rPh sb="9" eb="11">
      <t>シンセイ</t>
    </rPh>
    <rPh sb="11" eb="13">
      <t>キロク</t>
    </rPh>
    <rPh sb="15" eb="17">
      <t>イッパン</t>
    </rPh>
    <rPh sb="17" eb="19">
      <t>ウケツケ</t>
    </rPh>
    <rPh sb="20" eb="22">
      <t>センチャク</t>
    </rPh>
    <rPh sb="22" eb="23">
      <t>ジュン</t>
    </rPh>
    <rPh sb="25" eb="27">
      <t>ウケツケ</t>
    </rPh>
    <rPh sb="27" eb="29">
      <t>ホウホウ</t>
    </rPh>
    <rPh sb="30" eb="31">
      <t>コト</t>
    </rPh>
    <rPh sb="36" eb="38">
      <t>ショウサイ</t>
    </rPh>
    <rPh sb="39" eb="42">
      <t>キョウギカイ</t>
    </rPh>
    <rPh sb="43" eb="45">
      <t>ヨウコウ</t>
    </rPh>
    <rPh sb="47" eb="49">
      <t>カクニン</t>
    </rPh>
    <phoneticPr fontId="1"/>
  </si>
  <si>
    <t>○ 選考受付による申込の場合、"申請区分" , "開催日" , "競技会名" , "申請記録" を記入し、主催団体が作成した確定記録を添付してください。</t>
    <rPh sb="4" eb="6">
      <t>ウケツケ</t>
    </rPh>
    <rPh sb="9" eb="10">
      <t>モウ</t>
    </rPh>
    <rPh sb="10" eb="11">
      <t>コ</t>
    </rPh>
    <rPh sb="12" eb="14">
      <t>バアイ</t>
    </rPh>
    <rPh sb="16" eb="18">
      <t>シンセイ</t>
    </rPh>
    <rPh sb="18" eb="20">
      <t>クブン</t>
    </rPh>
    <rPh sb="25" eb="28">
      <t>カイサイビ</t>
    </rPh>
    <rPh sb="33" eb="35">
      <t>キョウギ</t>
    </rPh>
    <rPh sb="35" eb="36">
      <t>カイ</t>
    </rPh>
    <rPh sb="36" eb="37">
      <t>メイ</t>
    </rPh>
    <rPh sb="42" eb="44">
      <t>シンセイ</t>
    </rPh>
    <rPh sb="44" eb="46">
      <t>キロク</t>
    </rPh>
    <rPh sb="49" eb="51">
      <t>キニュウ</t>
    </rPh>
    <rPh sb="53" eb="55">
      <t>シュサイ</t>
    </rPh>
    <rPh sb="55" eb="57">
      <t>ダンタイ</t>
    </rPh>
    <rPh sb="58" eb="60">
      <t>サクセイ</t>
    </rPh>
    <rPh sb="62" eb="64">
      <t>カクテイ</t>
    </rPh>
    <rPh sb="64" eb="66">
      <t>キロク</t>
    </rPh>
    <rPh sb="67" eb="69">
      <t>テンプ</t>
    </rPh>
    <phoneticPr fontId="1"/>
  </si>
  <si>
    <t>○ 選考受付に使用する申請記録は１回分とし、対象記録は開催月から遡って１年以内とします。</t>
  </si>
  <si>
    <t>選考受付で申込をする場合は、申請記録を記入してください。</t>
    <rPh sb="2" eb="4">
      <t>ウケツケ</t>
    </rPh>
    <rPh sb="5" eb="6">
      <t>モウ</t>
    </rPh>
    <rPh sb="6" eb="7">
      <t>コ</t>
    </rPh>
    <rPh sb="10" eb="12">
      <t>バアイ</t>
    </rPh>
    <rPh sb="14" eb="16">
      <t>シンセイ</t>
    </rPh>
    <rPh sb="16" eb="18">
      <t>キロク</t>
    </rPh>
    <rPh sb="19" eb="21">
      <t>キニュウ</t>
    </rPh>
    <phoneticPr fontId="6"/>
  </si>
  <si>
    <t>県協会員(選考)</t>
  </si>
  <si>
    <t>県協会員(選考)</t>
    <phoneticPr fontId="1"/>
  </si>
  <si>
    <t>県協会員(一般)</t>
    <phoneticPr fontId="1"/>
  </si>
  <si>
    <t>×</t>
    <phoneticPr fontId="1"/>
  </si>
  <si>
    <t>県外参加</t>
    <rPh sb="2" eb="4">
      <t>サンカ</t>
    </rPh>
    <phoneticPr fontId="1"/>
  </si>
  <si>
    <t>2025年度 第8回ターゲット記録会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</si>
</sst>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u/>
      <sz val="24"/>
      <color theme="1"/>
      <name val="MS UI Gothic"/>
      <family val="3"/>
      <charset val="128"/>
    </font>
    <font>
      <sz val="12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Meiryo UI"/>
      <family val="3"/>
      <charset val="128"/>
    </font>
    <font>
      <u/>
      <sz val="12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9" fillId="4" borderId="1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31" fontId="2" fillId="3" borderId="1" xfId="0" applyNumberFormat="1" applyFont="1" applyFill="1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49" fontId="9" fillId="0" borderId="0" xfId="2" quotePrefix="1" applyNumberFormat="1" applyFont="1" applyAlignment="1">
      <alignment horizontal="center" vertical="center"/>
    </xf>
    <xf numFmtId="0" fontId="9" fillId="4" borderId="1" xfId="2" quotePrefix="1" applyFont="1" applyFill="1" applyBorder="1" applyAlignment="1">
      <alignment horizontal="center" vertical="center"/>
    </xf>
    <xf numFmtId="0" fontId="9" fillId="3" borderId="1" xfId="2" applyFont="1" applyFill="1" applyBorder="1" applyAlignment="1" applyProtection="1">
      <alignment horizontal="center" vertical="center" shrinkToFit="1"/>
      <protection locked="0"/>
    </xf>
    <xf numFmtId="49" fontId="9" fillId="3" borderId="1" xfId="2" quotePrefix="1" applyNumberFormat="1" applyFont="1" applyFill="1" applyBorder="1" applyAlignment="1" applyProtection="1">
      <alignment horizontal="center" vertical="center"/>
      <protection locked="0"/>
    </xf>
    <xf numFmtId="14" fontId="9" fillId="3" borderId="1" xfId="2" quotePrefix="1" applyNumberFormat="1" applyFont="1" applyFill="1" applyBorder="1" applyAlignment="1" applyProtection="1">
      <alignment horizontal="center" vertical="center"/>
      <protection locked="0"/>
    </xf>
    <xf numFmtId="49" fontId="9" fillId="3" borderId="1" xfId="2" quotePrefix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9" fillId="3" borderId="18" xfId="2" applyFont="1" applyFill="1" applyBorder="1" applyAlignment="1" applyProtection="1">
      <alignment horizontal="center" vertical="center"/>
      <protection locked="0"/>
    </xf>
    <xf numFmtId="0" fontId="9" fillId="3" borderId="18" xfId="2" applyFont="1" applyFill="1" applyBorder="1" applyAlignment="1" applyProtection="1">
      <alignment horizontal="center" vertical="center" shrinkToFit="1"/>
      <protection locked="0"/>
    </xf>
    <xf numFmtId="0" fontId="9" fillId="3" borderId="20" xfId="2" applyFont="1" applyFill="1" applyBorder="1" applyAlignment="1" applyProtection="1">
      <alignment horizontal="center" vertical="center" shrinkToFit="1"/>
      <protection locked="0"/>
    </xf>
    <xf numFmtId="49" fontId="9" fillId="3" borderId="20" xfId="2" quotePrefix="1" applyNumberFormat="1" applyFont="1" applyFill="1" applyBorder="1" applyAlignment="1" applyProtection="1">
      <alignment horizontal="center" vertical="center"/>
      <protection locked="0"/>
    </xf>
    <xf numFmtId="14" fontId="9" fillId="3" borderId="20" xfId="2" quotePrefix="1" applyNumberFormat="1" applyFont="1" applyFill="1" applyBorder="1" applyAlignment="1" applyProtection="1">
      <alignment horizontal="center" vertical="center"/>
      <protection locked="0"/>
    </xf>
    <xf numFmtId="49" fontId="9" fillId="3" borderId="20" xfId="2" quotePrefix="1" applyNumberFormat="1" applyFont="1" applyFill="1" applyBorder="1" applyAlignment="1" applyProtection="1">
      <alignment horizontal="center" vertical="center" shrinkToFit="1"/>
      <protection locked="0"/>
    </xf>
    <xf numFmtId="0" fontId="9" fillId="3" borderId="21" xfId="2" applyFont="1" applyFill="1" applyBorder="1" applyAlignment="1" applyProtection="1">
      <alignment horizontal="center" vertical="center"/>
      <protection locked="0"/>
    </xf>
    <xf numFmtId="0" fontId="9" fillId="3" borderId="16" xfId="2" applyFont="1" applyFill="1" applyBorder="1" applyAlignment="1" applyProtection="1">
      <alignment horizontal="center" vertical="center" shrinkToFit="1"/>
      <protection locked="0"/>
    </xf>
    <xf numFmtId="49" fontId="9" fillId="3" borderId="16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22" xfId="2" applyFont="1" applyFill="1" applyBorder="1" applyAlignment="1" applyProtection="1">
      <alignment horizontal="center" vertical="center" shrinkToFit="1"/>
      <protection locked="0"/>
    </xf>
    <xf numFmtId="0" fontId="5" fillId="4" borderId="1" xfId="2" applyFont="1" applyFill="1" applyBorder="1" applyAlignment="1">
      <alignment horizontal="center" vertical="center"/>
    </xf>
    <xf numFmtId="14" fontId="5" fillId="4" borderId="1" xfId="2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shrinkToFit="1"/>
    </xf>
    <xf numFmtId="0" fontId="5" fillId="0" borderId="0" xfId="2" quotePrefix="1" applyFont="1" applyAlignment="1">
      <alignment horizontal="left" vertical="center"/>
    </xf>
    <xf numFmtId="0" fontId="7" fillId="0" borderId="0" xfId="3" applyAlignment="1" applyProtection="1">
      <alignment vertical="center"/>
    </xf>
    <xf numFmtId="0" fontId="11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9" fillId="0" borderId="0" xfId="2" applyFont="1" applyAlignment="1">
      <alignment horizontal="center" vertical="center" shrinkToFit="1"/>
    </xf>
    <xf numFmtId="0" fontId="5" fillId="4" borderId="1" xfId="2" applyFont="1" applyFill="1" applyBorder="1" applyAlignment="1">
      <alignment horizontal="center" vertical="center" shrinkToFit="1"/>
    </xf>
    <xf numFmtId="38" fontId="5" fillId="4" borderId="1" xfId="1" applyFont="1" applyFill="1" applyBorder="1" applyAlignment="1" applyProtection="1">
      <alignment horizontal="center" vertical="center" shrinkToFit="1"/>
    </xf>
    <xf numFmtId="0" fontId="5" fillId="0" borderId="0" xfId="2" applyFont="1" applyAlignment="1">
      <alignment vertical="center" shrinkToFit="1"/>
    </xf>
    <xf numFmtId="38" fontId="5" fillId="0" borderId="0" xfId="1" applyFont="1" applyAlignment="1" applyProtection="1">
      <alignment horizontal="center" vertical="center" shrinkToFit="1"/>
    </xf>
    <xf numFmtId="0" fontId="9" fillId="3" borderId="22" xfId="2" applyFont="1" applyFill="1" applyBorder="1" applyAlignment="1" applyProtection="1">
      <alignment horizontal="center" vertical="center"/>
      <protection locked="0"/>
    </xf>
    <xf numFmtId="14" fontId="9" fillId="3" borderId="16" xfId="2" quotePrefix="1" applyNumberFormat="1" applyFont="1" applyFill="1" applyBorder="1" applyAlignment="1" applyProtection="1">
      <alignment horizontal="center" vertical="center"/>
      <protection locked="0"/>
    </xf>
    <xf numFmtId="49" fontId="9" fillId="3" borderId="16" xfId="2" quotePrefix="1" applyNumberFormat="1" applyFont="1" applyFill="1" applyBorder="1" applyAlignment="1" applyProtection="1">
      <alignment horizontal="center" vertical="center" shrinkToFit="1"/>
      <protection locked="0"/>
    </xf>
    <xf numFmtId="0" fontId="9" fillId="3" borderId="25" xfId="2" applyFont="1" applyFill="1" applyBorder="1" applyAlignment="1" applyProtection="1">
      <alignment horizontal="center" vertical="center"/>
      <protection locked="0"/>
    </xf>
    <xf numFmtId="0" fontId="9" fillId="3" borderId="4" xfId="2" applyFont="1" applyFill="1" applyBorder="1" applyAlignment="1" applyProtection="1">
      <alignment horizontal="center" vertical="center"/>
      <protection locked="0"/>
    </xf>
    <xf numFmtId="0" fontId="9" fillId="3" borderId="4" xfId="2" applyFont="1" applyFill="1" applyBorder="1" applyAlignment="1" applyProtection="1">
      <alignment horizontal="center" vertical="center" shrinkToFit="1"/>
      <protection locked="0"/>
    </xf>
    <xf numFmtId="0" fontId="9" fillId="3" borderId="24" xfId="2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 applyProtection="1">
      <alignment horizontal="center" vertical="center"/>
      <protection locked="0"/>
    </xf>
    <xf numFmtId="0" fontId="9" fillId="4" borderId="4" xfId="2" applyFont="1" applyFill="1" applyBorder="1" applyAlignment="1">
      <alignment horizontal="center" vertical="center"/>
    </xf>
    <xf numFmtId="0" fontId="9" fillId="4" borderId="4" xfId="2" applyFont="1" applyFill="1" applyBorder="1" applyAlignment="1" applyProtection="1">
      <alignment horizontal="center" vertical="center"/>
      <protection locked="0"/>
    </xf>
    <xf numFmtId="49" fontId="9" fillId="3" borderId="15" xfId="2" applyNumberFormat="1" applyFont="1" applyFill="1" applyBorder="1" applyAlignment="1" applyProtection="1">
      <alignment horizontal="center" vertical="center" shrinkToFit="1"/>
      <protection locked="0"/>
    </xf>
    <xf numFmtId="49" fontId="9" fillId="3" borderId="17" xfId="2" applyNumberFormat="1" applyFont="1" applyFill="1" applyBorder="1" applyAlignment="1" applyProtection="1">
      <alignment horizontal="center" vertical="center" shrinkToFit="1"/>
      <protection locked="0"/>
    </xf>
    <xf numFmtId="49" fontId="9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9" fillId="4" borderId="6" xfId="2" applyFont="1" applyFill="1" applyBorder="1" applyAlignment="1">
      <alignment horizontal="center" vertical="center" wrapText="1"/>
    </xf>
    <xf numFmtId="0" fontId="9" fillId="5" borderId="16" xfId="2" applyFont="1" applyFill="1" applyBorder="1" applyAlignment="1" applyProtection="1">
      <alignment horizontal="center" vertical="center"/>
      <protection locked="0"/>
    </xf>
    <xf numFmtId="0" fontId="9" fillId="5" borderId="1" xfId="2" applyFont="1" applyFill="1" applyBorder="1" applyAlignment="1" applyProtection="1">
      <alignment horizontal="center" vertical="center"/>
      <protection locked="0"/>
    </xf>
    <xf numFmtId="0" fontId="9" fillId="5" borderId="20" xfId="2" applyFont="1" applyFill="1" applyBorder="1" applyAlignment="1" applyProtection="1">
      <alignment horizontal="center" vertical="center"/>
      <protection locked="0"/>
    </xf>
    <xf numFmtId="0" fontId="9" fillId="5" borderId="16" xfId="2" applyFont="1" applyFill="1" applyBorder="1" applyAlignment="1" applyProtection="1">
      <alignment horizontal="center" vertical="center" shrinkToFit="1"/>
      <protection locked="0"/>
    </xf>
    <xf numFmtId="0" fontId="9" fillId="5" borderId="1" xfId="2" applyFont="1" applyFill="1" applyBorder="1" applyAlignment="1" applyProtection="1">
      <alignment horizontal="center" vertical="center" shrinkToFit="1"/>
      <protection locked="0"/>
    </xf>
    <xf numFmtId="0" fontId="9" fillId="5" borderId="20" xfId="2" applyFont="1" applyFill="1" applyBorder="1" applyAlignment="1" applyProtection="1">
      <alignment horizontal="center" vertical="center" shrinkToFit="1"/>
      <protection locked="0"/>
    </xf>
    <xf numFmtId="0" fontId="9" fillId="5" borderId="22" xfId="2" applyFont="1" applyFill="1" applyBorder="1" applyAlignment="1" applyProtection="1">
      <alignment horizontal="center" vertical="center"/>
      <protection locked="0"/>
    </xf>
    <xf numFmtId="0" fontId="9" fillId="5" borderId="18" xfId="2" applyFont="1" applyFill="1" applyBorder="1" applyAlignment="1" applyProtection="1">
      <alignment horizontal="center" vertical="center"/>
      <protection locked="0"/>
    </xf>
    <xf numFmtId="0" fontId="9" fillId="5" borderId="21" xfId="2" applyFont="1" applyFill="1" applyBorder="1" applyAlignment="1" applyProtection="1">
      <alignment horizontal="center" vertical="center"/>
      <protection locked="0"/>
    </xf>
    <xf numFmtId="0" fontId="9" fillId="3" borderId="15" xfId="2" applyFont="1" applyFill="1" applyBorder="1" applyAlignment="1" applyProtection="1">
      <alignment horizontal="center" vertical="center"/>
      <protection locked="0"/>
    </xf>
    <xf numFmtId="0" fontId="9" fillId="3" borderId="17" xfId="2" applyFont="1" applyFill="1" applyBorder="1" applyAlignment="1" applyProtection="1">
      <alignment horizontal="center" vertical="center"/>
      <protection locked="0"/>
    </xf>
    <xf numFmtId="0" fontId="9" fillId="3" borderId="19" xfId="2" applyFont="1" applyFill="1" applyBorder="1" applyAlignment="1" applyProtection="1">
      <alignment horizontal="center" vertical="center"/>
      <protection locked="0"/>
    </xf>
    <xf numFmtId="0" fontId="5" fillId="4" borderId="1" xfId="2" applyFont="1" applyFill="1" applyBorder="1" applyAlignment="1">
      <alignment vertical="center" shrinkToFit="1"/>
    </xf>
    <xf numFmtId="49" fontId="9" fillId="4" borderId="20" xfId="2" applyNumberFormat="1" applyFont="1" applyFill="1" applyBorder="1" applyAlignment="1">
      <alignment horizontal="center" vertical="center" shrinkToFit="1"/>
    </xf>
    <xf numFmtId="0" fontId="9" fillId="4" borderId="20" xfId="2" applyFont="1" applyFill="1" applyBorder="1" applyAlignment="1">
      <alignment horizontal="center" vertical="center"/>
    </xf>
    <xf numFmtId="0" fontId="9" fillId="4" borderId="20" xfId="2" applyFont="1" applyFill="1" applyBorder="1" applyAlignment="1">
      <alignment horizontal="center" vertical="center" shrinkToFit="1"/>
    </xf>
    <xf numFmtId="49" fontId="9" fillId="4" borderId="20" xfId="2" quotePrefix="1" applyNumberFormat="1" applyFont="1" applyFill="1" applyBorder="1" applyAlignment="1">
      <alignment horizontal="center" vertical="center"/>
    </xf>
    <xf numFmtId="0" fontId="9" fillId="4" borderId="26" xfId="2" applyFont="1" applyFill="1" applyBorder="1" applyAlignment="1">
      <alignment horizontal="center" vertical="center"/>
    </xf>
    <xf numFmtId="14" fontId="9" fillId="4" borderId="20" xfId="2" quotePrefix="1" applyNumberFormat="1" applyFont="1" applyFill="1" applyBorder="1" applyAlignment="1">
      <alignment horizontal="center" vertical="center"/>
    </xf>
    <xf numFmtId="49" fontId="9" fillId="4" borderId="20" xfId="2" quotePrefix="1" applyNumberFormat="1" applyFont="1" applyFill="1" applyBorder="1" applyAlignment="1">
      <alignment horizontal="center" vertical="center" shrinkToFit="1"/>
    </xf>
    <xf numFmtId="49" fontId="9" fillId="3" borderId="27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8" xfId="2" applyFont="1" applyFill="1" applyBorder="1" applyAlignment="1" applyProtection="1">
      <alignment horizontal="center" vertical="center"/>
      <protection locked="0"/>
    </xf>
    <xf numFmtId="0" fontId="9" fillId="3" borderId="8" xfId="2" applyFont="1" applyFill="1" applyBorder="1" applyAlignment="1" applyProtection="1">
      <alignment horizontal="center" vertical="center" shrinkToFit="1"/>
      <protection locked="0"/>
    </xf>
    <xf numFmtId="0" fontId="9" fillId="5" borderId="8" xfId="2" applyFont="1" applyFill="1" applyBorder="1" applyAlignment="1" applyProtection="1">
      <alignment horizontal="center" vertical="center" shrinkToFit="1"/>
      <protection locked="0"/>
    </xf>
    <xf numFmtId="49" fontId="9" fillId="3" borderId="8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28" xfId="2" applyFont="1" applyFill="1" applyBorder="1" applyAlignment="1" applyProtection="1">
      <alignment horizontal="center" vertical="center" shrinkToFit="1"/>
      <protection locked="0"/>
    </xf>
    <xf numFmtId="0" fontId="9" fillId="3" borderId="9" xfId="2" applyFont="1" applyFill="1" applyBorder="1" applyAlignment="1" applyProtection="1">
      <alignment horizontal="center" vertical="center"/>
      <protection locked="0"/>
    </xf>
    <xf numFmtId="0" fontId="9" fillId="5" borderId="28" xfId="2" applyFont="1" applyFill="1" applyBorder="1" applyAlignment="1" applyProtection="1">
      <alignment horizontal="center" vertical="center"/>
      <protection locked="0"/>
    </xf>
    <xf numFmtId="0" fontId="9" fillId="3" borderId="27" xfId="2" applyFont="1" applyFill="1" applyBorder="1" applyAlignment="1" applyProtection="1">
      <alignment horizontal="center" vertical="center"/>
      <protection locked="0"/>
    </xf>
    <xf numFmtId="14" fontId="9" fillId="3" borderId="8" xfId="2" quotePrefix="1" applyNumberFormat="1" applyFont="1" applyFill="1" applyBorder="1" applyAlignment="1" applyProtection="1">
      <alignment horizontal="center" vertical="center"/>
      <protection locked="0"/>
    </xf>
    <xf numFmtId="49" fontId="9" fillId="3" borderId="8" xfId="2" quotePrefix="1" applyNumberFormat="1" applyFont="1" applyFill="1" applyBorder="1" applyAlignment="1" applyProtection="1">
      <alignment horizontal="center" vertical="center" shrinkToFit="1"/>
      <protection locked="0"/>
    </xf>
    <xf numFmtId="0" fontId="9" fillId="3" borderId="28" xfId="2" applyFont="1" applyFill="1" applyBorder="1" applyAlignment="1" applyProtection="1">
      <alignment horizontal="center" vertical="center"/>
      <protection locked="0"/>
    </xf>
    <xf numFmtId="0" fontId="9" fillId="4" borderId="8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3" borderId="2" xfId="2" applyFont="1" applyFill="1" applyBorder="1" applyAlignment="1" applyProtection="1">
      <alignment horizontal="right" vertical="center"/>
      <protection locked="0"/>
    </xf>
    <xf numFmtId="0" fontId="5" fillId="3" borderId="3" xfId="2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5" fillId="5" borderId="2" xfId="2" applyFont="1" applyFill="1" applyBorder="1" applyAlignment="1" applyProtection="1">
      <alignment horizontal="center" vertical="center"/>
      <protection locked="0"/>
    </xf>
    <xf numFmtId="0" fontId="5" fillId="0" borderId="3" xfId="2" applyFont="1" applyBorder="1" applyAlignment="1">
      <alignment horizontal="center" vertical="center"/>
    </xf>
    <xf numFmtId="0" fontId="9" fillId="4" borderId="23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shrinkToFit="1"/>
    </xf>
    <xf numFmtId="0" fontId="9" fillId="4" borderId="8" xfId="2" applyFont="1" applyFill="1" applyBorder="1" applyAlignment="1">
      <alignment horizontal="center" vertical="center" shrinkToFit="1"/>
    </xf>
    <xf numFmtId="0" fontId="5" fillId="4" borderId="4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5E1C6E94-173C-4F70-8C24-1B06C16DF221}"/>
  </cellStyles>
  <dxfs count="12">
    <dxf>
      <font>
        <b/>
        <i val="0"/>
      </font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 patternType="mediumGray"/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ont>
        <b/>
        <i val="0"/>
        <color auto="1"/>
      </font>
      <fill>
        <patternFill>
          <bgColor rgb="FFFF7F7F"/>
        </patternFill>
      </fill>
    </dxf>
  </dxfs>
  <tableStyles count="0" defaultTableStyle="TableStyleMedium2" defaultPivotStyle="PivotStyleLight16"/>
  <colors>
    <mruColors>
      <color rgb="FFCCFFCC"/>
      <color rgb="FFFFFFCC"/>
      <color rgb="FFFF7F7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9FD2-62C5-41F4-8855-C78B119C8953}">
  <sheetPr>
    <pageSetUpPr fitToPage="1"/>
  </sheetPr>
  <dimension ref="B1:AC67"/>
  <sheetViews>
    <sheetView tabSelected="1" view="pageBreakPreview" topLeftCell="A19" zoomScaleNormal="100" zoomScaleSheetLayoutView="100" workbookViewId="0">
      <selection activeCell="H68" sqref="H68"/>
    </sheetView>
  </sheetViews>
  <sheetFormatPr defaultColWidth="9.875" defaultRowHeight="14.25"/>
  <cols>
    <col min="1" max="1" width="3.75" style="12" customWidth="1"/>
    <col min="2" max="2" width="10.75" style="5" customWidth="1"/>
    <col min="3" max="3" width="4" style="5" customWidth="1"/>
    <col min="4" max="4" width="9.75" style="5" customWidth="1"/>
    <col min="5" max="6" width="12.75" style="5" customWidth="1"/>
    <col min="7" max="7" width="14.75" style="5" customWidth="1"/>
    <col min="8" max="8" width="14.75" style="6" customWidth="1"/>
    <col min="9" max="9" width="6.75" style="6" customWidth="1"/>
    <col min="10" max="11" width="24.75" style="5" customWidth="1"/>
    <col min="12" max="12" width="18.75" style="5" customWidth="1"/>
    <col min="13" max="13" width="16.75" style="6" customWidth="1"/>
    <col min="14" max="14" width="16.75" style="5" customWidth="1"/>
    <col min="15" max="15" width="32.75" style="5" customWidth="1"/>
    <col min="16" max="17" width="12.75" style="5" customWidth="1"/>
    <col min="18" max="18" width="10.75" style="5" customWidth="1"/>
    <col min="19" max="19" width="3.75" style="5" customWidth="1"/>
    <col min="20" max="21" width="10.625" style="5" customWidth="1"/>
    <col min="22" max="24" width="5.75" style="5" customWidth="1"/>
    <col min="25" max="26" width="10.625" style="5" customWidth="1"/>
    <col min="29" max="29" width="3.5" style="12" customWidth="1"/>
    <col min="30" max="16384" width="9.875" style="12"/>
  </cols>
  <sheetData>
    <row r="1" spans="2:29" ht="30.95" customHeight="1">
      <c r="B1" s="13"/>
      <c r="D1" s="13"/>
      <c r="E1" s="100" t="s">
        <v>24</v>
      </c>
      <c r="F1" s="100"/>
      <c r="G1" s="100"/>
      <c r="H1" s="100"/>
      <c r="I1" s="100"/>
      <c r="J1" s="100"/>
      <c r="K1" s="100"/>
      <c r="L1" s="100"/>
      <c r="M1" s="100"/>
      <c r="N1" s="100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C1" s="13"/>
    </row>
    <row r="2" spans="2:29" ht="18" customHeight="1"/>
    <row r="3" spans="2:29" ht="18" customHeight="1" thickBot="1">
      <c r="L3" s="102" t="s">
        <v>5</v>
      </c>
      <c r="M3" s="102"/>
      <c r="N3" s="102"/>
    </row>
    <row r="4" spans="2:29" ht="18" customHeight="1">
      <c r="S4" s="7"/>
    </row>
    <row r="5" spans="2:29" ht="18" customHeight="1" thickBot="1">
      <c r="E5" s="101" t="s">
        <v>55</v>
      </c>
      <c r="F5" s="101"/>
      <c r="G5" s="104"/>
      <c r="H5" s="104"/>
      <c r="I5" s="104"/>
      <c r="J5" s="104"/>
      <c r="M5" s="5"/>
      <c r="S5" s="12"/>
    </row>
    <row r="6" spans="2:29" ht="18" customHeight="1" thickBot="1">
      <c r="E6" s="101" t="s">
        <v>56</v>
      </c>
      <c r="F6" s="101"/>
      <c r="G6" s="103"/>
      <c r="H6" s="103"/>
      <c r="I6" s="103"/>
      <c r="J6" s="103"/>
      <c r="M6" s="5"/>
      <c r="S6" s="12"/>
    </row>
    <row r="7" spans="2:29" ht="18" customHeight="1" thickBot="1">
      <c r="B7" s="12"/>
      <c r="E7" s="101" t="s">
        <v>57</v>
      </c>
      <c r="F7" s="101"/>
      <c r="G7" s="103"/>
      <c r="H7" s="103"/>
      <c r="I7" s="103"/>
      <c r="J7" s="103"/>
      <c r="L7" s="12"/>
      <c r="M7" s="5"/>
      <c r="O7" s="12"/>
      <c r="P7" s="12"/>
      <c r="Q7" s="12"/>
      <c r="S7" s="12"/>
    </row>
    <row r="8" spans="2:29" ht="18" customHeight="1" thickBot="1">
      <c r="B8" s="12"/>
      <c r="E8" s="101" t="s">
        <v>58</v>
      </c>
      <c r="F8" s="101"/>
      <c r="G8" s="103"/>
      <c r="H8" s="103"/>
      <c r="I8" s="103"/>
      <c r="J8" s="103"/>
      <c r="L8" s="12"/>
      <c r="M8" s="5"/>
      <c r="O8" s="12"/>
      <c r="P8" s="12"/>
      <c r="Q8" s="12"/>
      <c r="R8" s="12"/>
      <c r="S8" s="12"/>
      <c r="V8" s="12"/>
      <c r="W8" s="12"/>
      <c r="X8" s="12"/>
      <c r="Y8" s="12"/>
      <c r="Z8" s="12"/>
    </row>
    <row r="9" spans="2:29" ht="18" customHeight="1">
      <c r="B9" s="12"/>
      <c r="E9" s="7"/>
      <c r="F9" s="7"/>
      <c r="H9" s="5"/>
      <c r="I9" s="5"/>
      <c r="M9" s="35" t="s">
        <v>79</v>
      </c>
      <c r="N9" s="12"/>
      <c r="P9" s="12"/>
      <c r="Q9" s="12"/>
      <c r="R9" s="12"/>
      <c r="S9" s="12"/>
      <c r="V9" s="12"/>
      <c r="W9" s="12"/>
      <c r="X9" s="12"/>
      <c r="Y9" s="12"/>
      <c r="Z9" s="12"/>
    </row>
    <row r="10" spans="2:29" ht="18" customHeight="1" thickBot="1">
      <c r="B10" s="12"/>
      <c r="E10" s="101" t="s">
        <v>59</v>
      </c>
      <c r="F10" s="101"/>
      <c r="G10" s="105" t="s">
        <v>26</v>
      </c>
      <c r="H10" s="105"/>
      <c r="I10" s="105"/>
      <c r="J10" s="105"/>
      <c r="M10" s="33" t="s">
        <v>39</v>
      </c>
      <c r="N10" s="33" t="s">
        <v>40</v>
      </c>
      <c r="P10" s="12"/>
      <c r="Q10" s="12"/>
      <c r="R10" s="12"/>
      <c r="S10" s="12"/>
      <c r="V10" s="12"/>
      <c r="W10" s="12"/>
      <c r="X10" s="12"/>
      <c r="Y10" s="12"/>
      <c r="Z10" s="12"/>
    </row>
    <row r="11" spans="2:29" ht="18" customHeight="1" thickBot="1">
      <c r="B11" s="12"/>
      <c r="E11" s="101" t="s">
        <v>60</v>
      </c>
      <c r="F11" s="101"/>
      <c r="G11" s="106" t="str">
        <f>IFERROR(VLOOKUP($G$10,開催日!$A$2:$B$13,2,FALSE),"")</f>
        <v>2026年4月5日 午前</v>
      </c>
      <c r="H11" s="106"/>
      <c r="I11" s="106"/>
      <c r="J11" s="106"/>
      <c r="M11" s="34">
        <f>IFERROR(DATE(YEAR(VLOOKUP($G$10,開催日!$A$2:$D$13,4,FALSE))-1,MONTH(VLOOKUP($G$10,開催日!$A$2:$D$13,4,FALSE)),1),"")</f>
        <v>45748</v>
      </c>
      <c r="N11" s="34">
        <f>IFERROR(VLOOKUP($G$10,開催日!$A$2:$D$13,4,FALSE)-16,"")</f>
        <v>46101</v>
      </c>
      <c r="P11" s="8"/>
      <c r="Q11" s="12"/>
      <c r="R11" s="12"/>
      <c r="S11" s="12"/>
      <c r="V11" s="12"/>
      <c r="W11" s="12"/>
      <c r="X11" s="12"/>
      <c r="Y11" s="12"/>
      <c r="Z11" s="12"/>
    </row>
    <row r="12" spans="2:29" ht="18" customHeight="1">
      <c r="P12" s="12"/>
    </row>
    <row r="13" spans="2:29" ht="18" customHeight="1">
      <c r="B13" s="8"/>
      <c r="E13" s="35" t="s">
        <v>80</v>
      </c>
      <c r="F13" s="35"/>
      <c r="G13" s="8"/>
      <c r="H13" s="36"/>
      <c r="I13" s="36"/>
      <c r="J13" s="8"/>
      <c r="K13" s="8"/>
      <c r="L13" s="8"/>
      <c r="M13" s="36"/>
      <c r="N13" s="8"/>
      <c r="O13" s="8"/>
      <c r="P13" s="12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2:29" ht="18" customHeight="1">
      <c r="B14" s="8"/>
      <c r="E14" s="35" t="s">
        <v>81</v>
      </c>
      <c r="F14" s="35"/>
      <c r="G14" s="8"/>
      <c r="H14" s="36"/>
      <c r="I14" s="36"/>
      <c r="J14" s="8"/>
      <c r="K14" s="8"/>
      <c r="L14" s="8"/>
      <c r="M14" s="36"/>
      <c r="N14" s="8"/>
      <c r="O14" s="8"/>
      <c r="P14" s="12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2:29" ht="18" customHeight="1">
      <c r="B15" s="8"/>
      <c r="E15" s="35" t="s">
        <v>54</v>
      </c>
      <c r="F15" s="35"/>
      <c r="G15" s="8"/>
      <c r="H15" s="36"/>
      <c r="I15" s="36"/>
      <c r="J15" s="8"/>
      <c r="K15" s="8"/>
      <c r="L15" s="8"/>
      <c r="M15" s="36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2:29" ht="18" customHeight="1">
      <c r="B16" s="8"/>
      <c r="E16" s="35" t="s">
        <v>53</v>
      </c>
      <c r="F16" s="35"/>
      <c r="G16" s="8"/>
      <c r="H16" s="36"/>
      <c r="I16" s="36"/>
      <c r="J16" s="8"/>
      <c r="K16" s="8"/>
      <c r="L16" s="8"/>
      <c r="M16" s="36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2:29" ht="18" customHeight="1">
      <c r="B17" s="8"/>
      <c r="E17" s="35" t="s">
        <v>82</v>
      </c>
      <c r="F17" s="35"/>
      <c r="G17" s="8"/>
      <c r="H17" s="36"/>
      <c r="I17" s="36"/>
      <c r="J17" s="8"/>
      <c r="K17" s="8"/>
      <c r="L17" s="8"/>
      <c r="M17" s="36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2:29" ht="18" customHeight="1">
      <c r="B18" s="8"/>
      <c r="E18" s="35"/>
      <c r="F18" s="35"/>
      <c r="G18" s="8"/>
      <c r="H18" s="36"/>
      <c r="I18" s="36"/>
      <c r="J18" s="8"/>
      <c r="K18" s="8"/>
      <c r="L18" s="8"/>
      <c r="M18" s="36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2:29" ht="18" customHeight="1">
      <c r="B19" s="12"/>
      <c r="E19" s="35" t="s">
        <v>19</v>
      </c>
      <c r="F19" s="35"/>
      <c r="G19" s="8"/>
      <c r="H19" s="36"/>
      <c r="I19" s="36"/>
      <c r="J19" s="8"/>
      <c r="K19" s="12"/>
      <c r="L19" s="38"/>
      <c r="M19" s="36"/>
      <c r="N19" s="12"/>
      <c r="O19" s="37"/>
      <c r="P19" s="12"/>
      <c r="Q19" s="12"/>
      <c r="R19" s="38"/>
      <c r="S19" s="38"/>
      <c r="T19" s="12"/>
      <c r="U19" s="12"/>
      <c r="V19" s="12"/>
      <c r="W19" s="12"/>
      <c r="X19" s="12"/>
      <c r="Y19" s="12"/>
      <c r="Z19" s="12"/>
    </row>
    <row r="20" spans="2:29" ht="18" customHeight="1">
      <c r="B20" s="12"/>
      <c r="E20" s="35"/>
      <c r="F20" s="39" t="s">
        <v>6</v>
      </c>
      <c r="G20" s="40"/>
      <c r="H20" s="36"/>
      <c r="I20" s="36"/>
      <c r="J20" s="8"/>
      <c r="K20" s="12"/>
      <c r="L20" s="38"/>
      <c r="M20" s="36"/>
      <c r="N20" s="12"/>
      <c r="O20" s="37"/>
      <c r="P20" s="12"/>
      <c r="Q20" s="12"/>
      <c r="R20" s="38"/>
      <c r="S20" s="38"/>
      <c r="T20" s="12"/>
      <c r="U20" s="12"/>
      <c r="V20" s="12"/>
      <c r="W20" s="12"/>
      <c r="X20" s="12"/>
      <c r="Y20" s="12"/>
      <c r="Z20" s="12"/>
    </row>
    <row r="21" spans="2:29" ht="18" customHeight="1">
      <c r="B21" s="8"/>
      <c r="E21" s="35" t="s">
        <v>37</v>
      </c>
      <c r="F21" s="35"/>
      <c r="G21" s="8"/>
      <c r="H21" s="36"/>
      <c r="I21" s="36"/>
      <c r="J21" s="8"/>
      <c r="K21" s="8"/>
      <c r="L21" s="8"/>
      <c r="M21" s="36"/>
      <c r="N21" s="8"/>
      <c r="O21" s="3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2:29" ht="18" customHeight="1">
      <c r="B22" s="8"/>
      <c r="E22" s="35" t="s">
        <v>7</v>
      </c>
      <c r="F22" s="35"/>
      <c r="G22" s="8"/>
      <c r="H22" s="36"/>
      <c r="I22" s="36"/>
      <c r="J22" s="8"/>
      <c r="K22" s="8"/>
      <c r="L22" s="8"/>
      <c r="M22" s="36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2:29" ht="18" customHeight="1">
      <c r="B23" s="8"/>
      <c r="E23" s="8" t="s">
        <v>8</v>
      </c>
      <c r="F23" s="8"/>
      <c r="G23" s="8"/>
      <c r="H23" s="36"/>
      <c r="I23" s="36"/>
      <c r="J23" s="8"/>
      <c r="K23" s="8"/>
      <c r="L23" s="8"/>
      <c r="M23" s="36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2:29" ht="18" customHeight="1">
      <c r="E24" s="8" t="s">
        <v>68</v>
      </c>
      <c r="F24" s="8"/>
      <c r="G24" s="8"/>
      <c r="H24" s="36"/>
      <c r="I24" s="36"/>
      <c r="J24" s="8"/>
      <c r="K24" s="8"/>
      <c r="L24" s="8"/>
      <c r="M24" s="36"/>
      <c r="O24" s="37"/>
      <c r="P24" s="8"/>
      <c r="R24" s="8"/>
      <c r="S24" s="8"/>
    </row>
    <row r="25" spans="2:29" ht="18" customHeigh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2:29" ht="18" customHeight="1">
      <c r="B26" s="8"/>
      <c r="C26" s="8" t="s">
        <v>9</v>
      </c>
      <c r="D26" s="8"/>
      <c r="E26" s="8"/>
      <c r="F26" s="8"/>
      <c r="G26" s="8"/>
      <c r="H26" s="36"/>
      <c r="I26" s="36"/>
      <c r="J26" s="8"/>
      <c r="K26" s="8"/>
      <c r="L26" s="8"/>
      <c r="M26" s="97" t="s">
        <v>83</v>
      </c>
      <c r="N26" s="97"/>
      <c r="O26" s="97"/>
      <c r="P26" s="97"/>
      <c r="Q26" s="97"/>
      <c r="R26" s="8"/>
      <c r="S26" s="8"/>
      <c r="T26" s="8"/>
      <c r="U26" s="8"/>
      <c r="V26" s="8"/>
      <c r="W26" s="8"/>
      <c r="X26" s="8"/>
      <c r="Y26" s="8"/>
      <c r="Z26" s="8"/>
    </row>
    <row r="27" spans="2:29" ht="18" customHeight="1">
      <c r="B27" s="99" t="s">
        <v>67</v>
      </c>
      <c r="C27" s="99" t="s">
        <v>10</v>
      </c>
      <c r="D27" s="99" t="s">
        <v>4</v>
      </c>
      <c r="E27" s="97" t="s">
        <v>69</v>
      </c>
      <c r="F27" s="97" t="s">
        <v>72</v>
      </c>
      <c r="G27" s="99" t="s">
        <v>1</v>
      </c>
      <c r="H27" s="108" t="s">
        <v>2</v>
      </c>
      <c r="I27" s="97" t="s">
        <v>73</v>
      </c>
      <c r="J27" s="108" t="s">
        <v>36</v>
      </c>
      <c r="K27" s="98" t="s">
        <v>3</v>
      </c>
      <c r="L27" s="97" t="s">
        <v>74</v>
      </c>
      <c r="M27" s="98" t="s">
        <v>75</v>
      </c>
      <c r="N27" s="98" t="s">
        <v>0</v>
      </c>
      <c r="O27" s="98" t="s">
        <v>25</v>
      </c>
      <c r="P27" s="98" t="s">
        <v>76</v>
      </c>
      <c r="Q27" s="98" t="s">
        <v>70</v>
      </c>
      <c r="R27" s="120" t="s">
        <v>43</v>
      </c>
      <c r="S27" s="8"/>
      <c r="T27" s="98" t="s">
        <v>50</v>
      </c>
      <c r="U27" s="98" t="s">
        <v>51</v>
      </c>
      <c r="V27" s="114" t="s">
        <v>44</v>
      </c>
      <c r="W27" s="115"/>
      <c r="X27" s="116"/>
      <c r="Y27" s="98" t="s">
        <v>77</v>
      </c>
      <c r="Z27" s="98" t="s">
        <v>52</v>
      </c>
    </row>
    <row r="28" spans="2:29" ht="18" customHeight="1">
      <c r="B28" s="99"/>
      <c r="C28" s="99"/>
      <c r="D28" s="99"/>
      <c r="E28" s="98"/>
      <c r="F28" s="98"/>
      <c r="G28" s="95"/>
      <c r="H28" s="109"/>
      <c r="I28" s="98"/>
      <c r="J28" s="109"/>
      <c r="K28" s="107"/>
      <c r="L28" s="98"/>
      <c r="M28" s="107"/>
      <c r="N28" s="107"/>
      <c r="O28" s="107"/>
      <c r="P28" s="107"/>
      <c r="Q28" s="107"/>
      <c r="R28" s="120"/>
      <c r="S28" s="8"/>
      <c r="T28" s="113"/>
      <c r="U28" s="113"/>
      <c r="V28" s="117"/>
      <c r="W28" s="118"/>
      <c r="X28" s="119"/>
      <c r="Y28" s="113"/>
      <c r="Z28" s="113"/>
      <c r="AC28" s="10"/>
    </row>
    <row r="29" spans="2:29" ht="18" customHeight="1" thickBot="1">
      <c r="B29" s="9" t="str">
        <f>IF(AND(E29="",G29="",H29=""),"",IF(AND(E29&lt;&gt;"",OR(F29="リカーブ70m",F29="リカーブ60m",F29="ベアボウ",F29="コンパウンド"),G29&lt;&gt;"",H29&lt;&gt;"",OR(I29="男",I29="女"),J29&lt;&gt;"",OR(L29="県協会員(選考)",L29="県協会員(一般)",L29="県外参加")),"○","×"))</f>
        <v>○</v>
      </c>
      <c r="C29" s="57" t="s">
        <v>45</v>
      </c>
      <c r="D29" s="57"/>
      <c r="E29" s="76" t="s">
        <v>71</v>
      </c>
      <c r="F29" s="77" t="s">
        <v>61</v>
      </c>
      <c r="G29" s="78" t="s">
        <v>46</v>
      </c>
      <c r="H29" s="78" t="s">
        <v>47</v>
      </c>
      <c r="I29" s="78" t="s">
        <v>48</v>
      </c>
      <c r="J29" s="79" t="s">
        <v>49</v>
      </c>
      <c r="K29" s="77"/>
      <c r="L29" s="77" t="s">
        <v>84</v>
      </c>
      <c r="M29" s="80" t="s">
        <v>78</v>
      </c>
      <c r="N29" s="81">
        <v>45914</v>
      </c>
      <c r="O29" s="82" t="s">
        <v>89</v>
      </c>
      <c r="P29" s="77" t="s">
        <v>61</v>
      </c>
      <c r="Q29" s="77">
        <v>550</v>
      </c>
      <c r="R29" s="62" t="str">
        <f t="shared" ref="R29:R49" si="0">IF(OR(F29="",P29=""),"",IF(AND(T29="○",U29="○",Z29="○"),"○","×"))</f>
        <v>○</v>
      </c>
      <c r="S29" s="8"/>
      <c r="T29" s="17" t="str">
        <f t="shared" ref="T29:T49" si="1">IF(N29="","",IF(AND(N29&lt;=$N$11,N29&gt;=$M$11),"○","×"))</f>
        <v>○</v>
      </c>
      <c r="U29" s="17" t="str">
        <f t="shared" ref="U29:U49" si="2">IF(F29="","",IF(OR(P29=F29,AND(F29="リカーブ70m",P29="リカーブ50m/30m"),AND(F29="リカーブ60m",P29="リカーブ50m/30m")),"○","×"))</f>
        <v>○</v>
      </c>
      <c r="V29" s="9">
        <f t="shared" ref="V29:V49" si="3">IF(F29="","",_xlfn.SWITCH(F29,"リカーブ70m",10,"リカーブ60m",20,"ベアボウ",30,"コンパウンド",40))</f>
        <v>10</v>
      </c>
      <c r="W29" s="9">
        <f t="shared" ref="W29:W49" si="4">IF(F29="","",IF(P29="",0,_xlfn.SWITCH(P29,"リカーブ70m",1,"リカーブ60m",1,"リカーブ50m/30m",2,"コンパウンド",1,"ベアボウ",1,0)))</f>
        <v>1</v>
      </c>
      <c r="X29" s="9">
        <f>IF(V29="","",V29+W29)</f>
        <v>11</v>
      </c>
      <c r="Y29" s="9">
        <f>IF(X29="","",VLOOKUP(X29,申請点!$A$1:$D$13,4,FALSE))</f>
        <v>550</v>
      </c>
      <c r="Z29" s="9" t="str">
        <f>IF(X29="","",IF(Q29&gt;=VLOOKUP(X29,申請点!$A$1:$D$13,4,FALSE),"○","×"))</f>
        <v>○</v>
      </c>
      <c r="AC29" s="10"/>
    </row>
    <row r="30" spans="2:29" ht="18" customHeight="1">
      <c r="B30" s="9" t="str">
        <f>IF(AND(E30="",G30="",H30=""),"",IF(AND(E30&lt;&gt;"",OR(F30="リカーブ70m",F30="リカーブ60m",F30="ベアボウ",F30="コンパウンド"),G30&lt;&gt;"",H30&lt;&gt;"",OR(I30="男",I30="女"),J30&lt;&gt;"",OR(L30="県協会員(選考)",L30="県協会員(一般)",L30="県外参加")),"○","×"))</f>
        <v/>
      </c>
      <c r="C30" s="57">
        <v>1</v>
      </c>
      <c r="D30" s="56"/>
      <c r="E30" s="59"/>
      <c r="F30" s="63"/>
      <c r="G30" s="30"/>
      <c r="H30" s="30"/>
      <c r="I30" s="66"/>
      <c r="J30" s="31"/>
      <c r="K30" s="49"/>
      <c r="L30" s="69"/>
      <c r="M30" s="72"/>
      <c r="N30" s="47"/>
      <c r="O30" s="48"/>
      <c r="P30" s="63"/>
      <c r="Q30" s="46"/>
      <c r="R30" s="62" t="str">
        <f t="shared" si="0"/>
        <v/>
      </c>
      <c r="S30" s="8"/>
      <c r="T30" s="17" t="str">
        <f t="shared" si="1"/>
        <v/>
      </c>
      <c r="U30" s="17" t="str">
        <f t="shared" si="2"/>
        <v/>
      </c>
      <c r="V30" s="9" t="str">
        <f t="shared" si="3"/>
        <v/>
      </c>
      <c r="W30" s="9" t="str">
        <f t="shared" si="4"/>
        <v/>
      </c>
      <c r="X30" s="9" t="str">
        <f>IF(V30="","",V30+W30)</f>
        <v/>
      </c>
      <c r="Y30" s="9" t="str">
        <f>IF(X30="","",VLOOKUP(X30,申請点!$A$1:$D$13,4,FALSE))</f>
        <v/>
      </c>
      <c r="Z30" s="9" t="str">
        <f>IF(X30="","",IF(Q30&gt;=VLOOKUP(X30,申請点!$A$1:$D$13,4,FALSE),"○","×"))</f>
        <v/>
      </c>
      <c r="AC30" s="10"/>
    </row>
    <row r="31" spans="2:29" ht="18" customHeight="1">
      <c r="B31" s="9" t="str">
        <f t="shared" ref="B31:B49" si="5">IF(AND(E31="",G31="",H31=""),"",IF(AND(E31&lt;&gt;"",OR(F31="リカーブ70m",F31="リカーブ60m",F31="ベアボウ",F31="コンパウンド"),G31&lt;&gt;"",H31&lt;&gt;"",OR(I31="男",I31="女"),J31&lt;&gt;"",OR(L31="県協会員(選考)",L31="県協会員(一般)",L31="県外参加")),"○","×"))</f>
        <v/>
      </c>
      <c r="C31" s="57">
        <v>2</v>
      </c>
      <c r="D31" s="56"/>
      <c r="E31" s="60"/>
      <c r="F31" s="64"/>
      <c r="G31" s="18"/>
      <c r="H31" s="18"/>
      <c r="I31" s="67"/>
      <c r="J31" s="19"/>
      <c r="K31" s="50"/>
      <c r="L31" s="70"/>
      <c r="M31" s="73"/>
      <c r="N31" s="20"/>
      <c r="O31" s="21"/>
      <c r="P31" s="64"/>
      <c r="Q31" s="23"/>
      <c r="R31" s="62" t="str">
        <f t="shared" si="0"/>
        <v/>
      </c>
      <c r="S31" s="8"/>
      <c r="T31" s="17" t="str">
        <f t="shared" si="1"/>
        <v/>
      </c>
      <c r="U31" s="17" t="str">
        <f t="shared" si="2"/>
        <v/>
      </c>
      <c r="V31" s="9" t="str">
        <f t="shared" si="3"/>
        <v/>
      </c>
      <c r="W31" s="9" t="str">
        <f t="shared" si="4"/>
        <v/>
      </c>
      <c r="X31" s="9" t="str">
        <f t="shared" ref="X31:X37" si="6">IF(V31="","",V31+W31)</f>
        <v/>
      </c>
      <c r="Y31" s="9" t="str">
        <f>IF(X31="","",VLOOKUP(X31,申請点!$A$1:$D$13,4,FALSE))</f>
        <v/>
      </c>
      <c r="Z31" s="9" t="str">
        <f>IF(X31="","",IF(Q31&gt;=VLOOKUP(X31,申請点!$A$1:$D$13,4,FALSE),"○","×"))</f>
        <v/>
      </c>
      <c r="AC31" s="10"/>
    </row>
    <row r="32" spans="2:29" ht="18" customHeight="1">
      <c r="B32" s="9" t="str">
        <f t="shared" si="5"/>
        <v/>
      </c>
      <c r="C32" s="57">
        <v>3</v>
      </c>
      <c r="D32" s="56"/>
      <c r="E32" s="60"/>
      <c r="F32" s="64"/>
      <c r="G32" s="18"/>
      <c r="H32" s="18"/>
      <c r="I32" s="67"/>
      <c r="J32" s="19"/>
      <c r="K32" s="50"/>
      <c r="L32" s="70"/>
      <c r="M32" s="73"/>
      <c r="N32" s="20"/>
      <c r="O32" s="21"/>
      <c r="P32" s="64"/>
      <c r="Q32" s="23"/>
      <c r="R32" s="62" t="str">
        <f t="shared" si="0"/>
        <v/>
      </c>
      <c r="S32" s="8"/>
      <c r="T32" s="17" t="str">
        <f t="shared" si="1"/>
        <v/>
      </c>
      <c r="U32" s="17" t="str">
        <f t="shared" si="2"/>
        <v/>
      </c>
      <c r="V32" s="9" t="str">
        <f t="shared" si="3"/>
        <v/>
      </c>
      <c r="W32" s="9" t="str">
        <f t="shared" si="4"/>
        <v/>
      </c>
      <c r="X32" s="9" t="str">
        <f t="shared" si="6"/>
        <v/>
      </c>
      <c r="Y32" s="9" t="str">
        <f>IF(X32="","",VLOOKUP(X32,申請点!$A$1:$D$13,4,FALSE))</f>
        <v/>
      </c>
      <c r="Z32" s="9" t="str">
        <f>IF(X32="","",IF(Q32&gt;=VLOOKUP(X32,申請点!$A$1:$D$13,4,FALSE),"○","×"))</f>
        <v/>
      </c>
      <c r="AC32" s="10"/>
    </row>
    <row r="33" spans="2:29" ht="18" customHeight="1">
      <c r="B33" s="9" t="str">
        <f t="shared" si="5"/>
        <v/>
      </c>
      <c r="C33" s="57">
        <v>4</v>
      </c>
      <c r="D33" s="56"/>
      <c r="E33" s="60"/>
      <c r="F33" s="64"/>
      <c r="G33" s="18"/>
      <c r="H33" s="18"/>
      <c r="I33" s="67"/>
      <c r="J33" s="19"/>
      <c r="K33" s="51"/>
      <c r="L33" s="70"/>
      <c r="M33" s="73"/>
      <c r="N33" s="20"/>
      <c r="O33" s="21"/>
      <c r="P33" s="64"/>
      <c r="Q33" s="23"/>
      <c r="R33" s="62" t="str">
        <f t="shared" si="0"/>
        <v/>
      </c>
      <c r="S33" s="8"/>
      <c r="T33" s="17" t="str">
        <f t="shared" si="1"/>
        <v/>
      </c>
      <c r="U33" s="17" t="str">
        <f t="shared" si="2"/>
        <v/>
      </c>
      <c r="V33" s="9" t="str">
        <f t="shared" si="3"/>
        <v/>
      </c>
      <c r="W33" s="9" t="str">
        <f t="shared" si="4"/>
        <v/>
      </c>
      <c r="X33" s="9" t="str">
        <f t="shared" si="6"/>
        <v/>
      </c>
      <c r="Y33" s="9" t="str">
        <f>IF(X33="","",VLOOKUP(X33,申請点!$A$1:$D$13,4,FALSE))</f>
        <v/>
      </c>
      <c r="Z33" s="9" t="str">
        <f>IF(X33="","",IF(Q33&gt;=VLOOKUP(X33,申請点!$A$1:$D$13,4,FALSE),"○","×"))</f>
        <v/>
      </c>
      <c r="AC33" s="10"/>
    </row>
    <row r="34" spans="2:29" ht="18" customHeight="1">
      <c r="B34" s="9" t="str">
        <f t="shared" si="5"/>
        <v/>
      </c>
      <c r="C34" s="57">
        <v>5</v>
      </c>
      <c r="D34" s="56"/>
      <c r="E34" s="60"/>
      <c r="F34" s="64"/>
      <c r="G34" s="18"/>
      <c r="H34" s="18"/>
      <c r="I34" s="67"/>
      <c r="J34" s="19"/>
      <c r="K34" s="51"/>
      <c r="L34" s="70"/>
      <c r="M34" s="73"/>
      <c r="N34" s="20"/>
      <c r="O34" s="21"/>
      <c r="P34" s="64"/>
      <c r="Q34" s="23"/>
      <c r="R34" s="62" t="str">
        <f t="shared" si="0"/>
        <v/>
      </c>
      <c r="S34" s="8"/>
      <c r="T34" s="17" t="str">
        <f t="shared" si="1"/>
        <v/>
      </c>
      <c r="U34" s="17" t="str">
        <f t="shared" si="2"/>
        <v/>
      </c>
      <c r="V34" s="9" t="str">
        <f t="shared" si="3"/>
        <v/>
      </c>
      <c r="W34" s="9" t="str">
        <f t="shared" si="4"/>
        <v/>
      </c>
      <c r="X34" s="9" t="str">
        <f t="shared" si="6"/>
        <v/>
      </c>
      <c r="Y34" s="9" t="str">
        <f>IF(X34="","",VLOOKUP(X34,申請点!$A$1:$D$13,4,FALSE))</f>
        <v/>
      </c>
      <c r="Z34" s="9" t="str">
        <f>IF(X34="","",IF(Q34&gt;=VLOOKUP(X34,申請点!$A$1:$D$13,4,FALSE),"○","×"))</f>
        <v/>
      </c>
      <c r="AC34" s="10"/>
    </row>
    <row r="35" spans="2:29" ht="18" customHeight="1">
      <c r="B35" s="9" t="str">
        <f t="shared" si="5"/>
        <v/>
      </c>
      <c r="C35" s="57">
        <v>6</v>
      </c>
      <c r="D35" s="56"/>
      <c r="E35" s="60"/>
      <c r="F35" s="64"/>
      <c r="G35" s="18"/>
      <c r="H35" s="18"/>
      <c r="I35" s="67"/>
      <c r="J35" s="19"/>
      <c r="K35" s="51"/>
      <c r="L35" s="70"/>
      <c r="M35" s="73"/>
      <c r="N35" s="20"/>
      <c r="O35" s="21"/>
      <c r="P35" s="64"/>
      <c r="Q35" s="23"/>
      <c r="R35" s="62" t="str">
        <f t="shared" si="0"/>
        <v/>
      </c>
      <c r="S35" s="8"/>
      <c r="T35" s="17" t="str">
        <f t="shared" si="1"/>
        <v/>
      </c>
      <c r="U35" s="17" t="str">
        <f t="shared" si="2"/>
        <v/>
      </c>
      <c r="V35" s="9" t="str">
        <f t="shared" si="3"/>
        <v/>
      </c>
      <c r="W35" s="9" t="str">
        <f t="shared" si="4"/>
        <v/>
      </c>
      <c r="X35" s="9" t="str">
        <f t="shared" si="6"/>
        <v/>
      </c>
      <c r="Y35" s="9" t="str">
        <f>IF(X35="","",VLOOKUP(X35,申請点!$A$1:$D$13,4,FALSE))</f>
        <v/>
      </c>
      <c r="Z35" s="9" t="str">
        <f>IF(X35="","",IF(Q35&gt;=VLOOKUP(X35,申請点!$A$1:$D$13,4,FALSE),"○","×"))</f>
        <v/>
      </c>
      <c r="AC35" s="10"/>
    </row>
    <row r="36" spans="2:29" ht="18" customHeight="1">
      <c r="B36" s="9" t="str">
        <f t="shared" si="5"/>
        <v/>
      </c>
      <c r="C36" s="57">
        <v>7</v>
      </c>
      <c r="D36" s="56"/>
      <c r="E36" s="60"/>
      <c r="F36" s="64"/>
      <c r="G36" s="18"/>
      <c r="H36" s="18"/>
      <c r="I36" s="67"/>
      <c r="J36" s="19"/>
      <c r="K36" s="51"/>
      <c r="L36" s="70"/>
      <c r="M36" s="73"/>
      <c r="N36" s="20"/>
      <c r="O36" s="21"/>
      <c r="P36" s="64"/>
      <c r="Q36" s="23"/>
      <c r="R36" s="62" t="str">
        <f t="shared" si="0"/>
        <v/>
      </c>
      <c r="S36" s="8"/>
      <c r="T36" s="17" t="str">
        <f t="shared" si="1"/>
        <v/>
      </c>
      <c r="U36" s="17" t="str">
        <f t="shared" si="2"/>
        <v/>
      </c>
      <c r="V36" s="9" t="str">
        <f t="shared" si="3"/>
        <v/>
      </c>
      <c r="W36" s="9" t="str">
        <f t="shared" si="4"/>
        <v/>
      </c>
      <c r="X36" s="9" t="str">
        <f t="shared" si="6"/>
        <v/>
      </c>
      <c r="Y36" s="9" t="str">
        <f>IF(X36="","",VLOOKUP(X36,申請点!$A$1:$D$13,4,FALSE))</f>
        <v/>
      </c>
      <c r="Z36" s="9" t="str">
        <f>IF(X36="","",IF(Q36&gt;=VLOOKUP(X36,申請点!$A$1:$D$13,4,FALSE),"○","×"))</f>
        <v/>
      </c>
      <c r="AC36" s="10"/>
    </row>
    <row r="37" spans="2:29" ht="18" customHeight="1">
      <c r="B37" s="9" t="str">
        <f t="shared" si="5"/>
        <v/>
      </c>
      <c r="C37" s="57">
        <v>8</v>
      </c>
      <c r="D37" s="56"/>
      <c r="E37" s="60"/>
      <c r="F37" s="64"/>
      <c r="G37" s="18"/>
      <c r="H37" s="18"/>
      <c r="I37" s="67"/>
      <c r="J37" s="19"/>
      <c r="K37" s="50"/>
      <c r="L37" s="70"/>
      <c r="M37" s="73"/>
      <c r="N37" s="20"/>
      <c r="O37" s="21"/>
      <c r="P37" s="64"/>
      <c r="Q37" s="23"/>
      <c r="R37" s="62" t="str">
        <f t="shared" si="0"/>
        <v/>
      </c>
      <c r="S37" s="8"/>
      <c r="T37" s="17" t="str">
        <f t="shared" si="1"/>
        <v/>
      </c>
      <c r="U37" s="17" t="str">
        <f t="shared" si="2"/>
        <v/>
      </c>
      <c r="V37" s="9" t="str">
        <f t="shared" si="3"/>
        <v/>
      </c>
      <c r="W37" s="9" t="str">
        <f t="shared" si="4"/>
        <v/>
      </c>
      <c r="X37" s="9" t="str">
        <f t="shared" si="6"/>
        <v/>
      </c>
      <c r="Y37" s="9" t="str">
        <f>IF(X37="","",VLOOKUP(X37,申請点!$A$1:$D$13,4,FALSE))</f>
        <v/>
      </c>
      <c r="Z37" s="9" t="str">
        <f>IF(X37="","",IF(Q37&gt;=VLOOKUP(X37,申請点!$A$1:$D$13,4,FALSE),"○","×"))</f>
        <v/>
      </c>
      <c r="AC37" s="10"/>
    </row>
    <row r="38" spans="2:29" ht="18" customHeight="1">
      <c r="B38" s="9"/>
      <c r="C38" s="57">
        <v>9</v>
      </c>
      <c r="D38" s="56"/>
      <c r="E38" s="60"/>
      <c r="F38" s="64"/>
      <c r="G38" s="18"/>
      <c r="H38" s="18"/>
      <c r="I38" s="67"/>
      <c r="J38" s="19"/>
      <c r="K38" s="50"/>
      <c r="L38" s="70"/>
      <c r="M38" s="73"/>
      <c r="N38" s="20"/>
      <c r="O38" s="21"/>
      <c r="P38" s="64"/>
      <c r="Q38" s="23"/>
      <c r="R38" s="62"/>
      <c r="S38" s="8"/>
      <c r="T38" s="17"/>
      <c r="U38" s="17"/>
      <c r="V38" s="9"/>
      <c r="W38" s="9"/>
      <c r="X38" s="9"/>
      <c r="Y38" s="9"/>
      <c r="Z38" s="9"/>
      <c r="AC38" s="10"/>
    </row>
    <row r="39" spans="2:29" ht="18" customHeight="1">
      <c r="B39" s="9"/>
      <c r="C39" s="57">
        <v>10</v>
      </c>
      <c r="D39" s="56"/>
      <c r="E39" s="60"/>
      <c r="F39" s="64"/>
      <c r="G39" s="18"/>
      <c r="H39" s="18"/>
      <c r="I39" s="67"/>
      <c r="J39" s="19"/>
      <c r="K39" s="50"/>
      <c r="L39" s="70"/>
      <c r="M39" s="73"/>
      <c r="N39" s="20"/>
      <c r="O39" s="21"/>
      <c r="P39" s="64"/>
      <c r="Q39" s="23"/>
      <c r="R39" s="62"/>
      <c r="S39" s="8"/>
      <c r="T39" s="17"/>
      <c r="U39" s="17"/>
      <c r="V39" s="9"/>
      <c r="W39" s="9"/>
      <c r="X39" s="9"/>
      <c r="Y39" s="9"/>
      <c r="Z39" s="9"/>
      <c r="AC39" s="10"/>
    </row>
    <row r="40" spans="2:29" ht="18" customHeight="1">
      <c r="B40" s="9"/>
      <c r="C40" s="57">
        <v>11</v>
      </c>
      <c r="D40" s="56"/>
      <c r="E40" s="60"/>
      <c r="F40" s="64"/>
      <c r="G40" s="18"/>
      <c r="H40" s="18"/>
      <c r="I40" s="67"/>
      <c r="J40" s="19"/>
      <c r="K40" s="50"/>
      <c r="L40" s="70"/>
      <c r="M40" s="73"/>
      <c r="N40" s="20"/>
      <c r="O40" s="21"/>
      <c r="P40" s="64"/>
      <c r="Q40" s="23"/>
      <c r="R40" s="62"/>
      <c r="S40" s="8"/>
      <c r="T40" s="17"/>
      <c r="U40" s="17"/>
      <c r="V40" s="9"/>
      <c r="W40" s="9"/>
      <c r="X40" s="9"/>
      <c r="Y40" s="9"/>
      <c r="Z40" s="9"/>
      <c r="AC40" s="10"/>
    </row>
    <row r="41" spans="2:29" ht="18" customHeight="1">
      <c r="B41" s="9"/>
      <c r="C41" s="57">
        <v>12</v>
      </c>
      <c r="D41" s="56"/>
      <c r="E41" s="83"/>
      <c r="F41" s="84"/>
      <c r="G41" s="85"/>
      <c r="H41" s="85"/>
      <c r="I41" s="86"/>
      <c r="J41" s="87"/>
      <c r="K41" s="89"/>
      <c r="L41" s="90"/>
      <c r="M41" s="91"/>
      <c r="N41" s="92"/>
      <c r="O41" s="93"/>
      <c r="P41" s="84"/>
      <c r="Q41" s="94"/>
      <c r="R41" s="62"/>
      <c r="S41" s="8"/>
      <c r="T41" s="17"/>
      <c r="U41" s="17"/>
      <c r="V41" s="9"/>
      <c r="W41" s="9"/>
      <c r="X41" s="9"/>
      <c r="Y41" s="9"/>
      <c r="Z41" s="9"/>
      <c r="AC41" s="10"/>
    </row>
    <row r="42" spans="2:29" ht="18" customHeight="1">
      <c r="B42" s="9"/>
      <c r="C42" s="57">
        <v>13</v>
      </c>
      <c r="D42" s="56"/>
      <c r="E42" s="83"/>
      <c r="F42" s="84"/>
      <c r="G42" s="85"/>
      <c r="H42" s="85"/>
      <c r="I42" s="86"/>
      <c r="J42" s="87"/>
      <c r="K42" s="89"/>
      <c r="L42" s="90"/>
      <c r="M42" s="91"/>
      <c r="N42" s="92"/>
      <c r="O42" s="93"/>
      <c r="P42" s="84"/>
      <c r="Q42" s="94"/>
      <c r="R42" s="62"/>
      <c r="S42" s="8"/>
      <c r="T42" s="17"/>
      <c r="U42" s="17"/>
      <c r="V42" s="9"/>
      <c r="W42" s="9"/>
      <c r="X42" s="9"/>
      <c r="Y42" s="9"/>
      <c r="Z42" s="9"/>
      <c r="AC42" s="10"/>
    </row>
    <row r="43" spans="2:29" ht="18" customHeight="1">
      <c r="B43" s="9"/>
      <c r="C43" s="57">
        <v>14</v>
      </c>
      <c r="D43" s="56"/>
      <c r="E43" s="83"/>
      <c r="F43" s="84"/>
      <c r="G43" s="85"/>
      <c r="H43" s="85"/>
      <c r="I43" s="86"/>
      <c r="J43" s="87"/>
      <c r="K43" s="89"/>
      <c r="L43" s="90"/>
      <c r="M43" s="91"/>
      <c r="N43" s="92"/>
      <c r="O43" s="93"/>
      <c r="P43" s="84"/>
      <c r="Q43" s="94"/>
      <c r="R43" s="62"/>
      <c r="S43" s="8"/>
      <c r="T43" s="17"/>
      <c r="U43" s="17"/>
      <c r="V43" s="9"/>
      <c r="W43" s="9"/>
      <c r="X43" s="9"/>
      <c r="Y43" s="9"/>
      <c r="Z43" s="9"/>
      <c r="AC43" s="10"/>
    </row>
    <row r="44" spans="2:29" ht="18" customHeight="1">
      <c r="B44" s="9"/>
      <c r="C44" s="57">
        <v>15</v>
      </c>
      <c r="D44" s="56"/>
      <c r="E44" s="83"/>
      <c r="F44" s="84"/>
      <c r="G44" s="85"/>
      <c r="H44" s="85"/>
      <c r="I44" s="86"/>
      <c r="J44" s="87"/>
      <c r="K44" s="89"/>
      <c r="L44" s="90"/>
      <c r="M44" s="91"/>
      <c r="N44" s="92"/>
      <c r="O44" s="93"/>
      <c r="P44" s="84"/>
      <c r="Q44" s="94"/>
      <c r="R44" s="62"/>
      <c r="S44" s="8"/>
      <c r="T44" s="17"/>
      <c r="U44" s="17"/>
      <c r="V44" s="9"/>
      <c r="W44" s="9"/>
      <c r="X44" s="9"/>
      <c r="Y44" s="9"/>
      <c r="Z44" s="9"/>
      <c r="AC44" s="10"/>
    </row>
    <row r="45" spans="2:29" ht="18" customHeight="1">
      <c r="B45" s="9"/>
      <c r="C45" s="57">
        <v>16</v>
      </c>
      <c r="D45" s="56"/>
      <c r="E45" s="83"/>
      <c r="F45" s="84"/>
      <c r="G45" s="85"/>
      <c r="H45" s="85"/>
      <c r="I45" s="86"/>
      <c r="J45" s="87"/>
      <c r="K45" s="89"/>
      <c r="L45" s="90"/>
      <c r="M45" s="91"/>
      <c r="N45" s="92"/>
      <c r="O45" s="93"/>
      <c r="P45" s="84"/>
      <c r="Q45" s="94"/>
      <c r="R45" s="62"/>
      <c r="S45" s="8"/>
      <c r="T45" s="17"/>
      <c r="U45" s="17"/>
      <c r="V45" s="9"/>
      <c r="W45" s="9"/>
      <c r="X45" s="9"/>
      <c r="Y45" s="9"/>
      <c r="Z45" s="9"/>
      <c r="AC45" s="10"/>
    </row>
    <row r="46" spans="2:29" ht="18" customHeight="1">
      <c r="B46" s="9"/>
      <c r="C46" s="57">
        <v>17</v>
      </c>
      <c r="D46" s="56"/>
      <c r="E46" s="83"/>
      <c r="F46" s="84"/>
      <c r="G46" s="85"/>
      <c r="H46" s="85"/>
      <c r="I46" s="86"/>
      <c r="J46" s="87"/>
      <c r="K46" s="89"/>
      <c r="L46" s="90"/>
      <c r="M46" s="91"/>
      <c r="N46" s="92"/>
      <c r="O46" s="93"/>
      <c r="P46" s="84"/>
      <c r="Q46" s="94"/>
      <c r="R46" s="62"/>
      <c r="S46" s="8"/>
      <c r="T46" s="17"/>
      <c r="U46" s="17"/>
      <c r="V46" s="9"/>
      <c r="W46" s="9"/>
      <c r="X46" s="9"/>
      <c r="Y46" s="9"/>
      <c r="Z46" s="9"/>
      <c r="AC46" s="10"/>
    </row>
    <row r="47" spans="2:29" ht="18" customHeight="1">
      <c r="B47" s="9"/>
      <c r="C47" s="57">
        <v>18</v>
      </c>
      <c r="D47" s="56"/>
      <c r="E47" s="83"/>
      <c r="F47" s="84"/>
      <c r="G47" s="85"/>
      <c r="H47" s="85"/>
      <c r="I47" s="86"/>
      <c r="J47" s="87"/>
      <c r="K47" s="89"/>
      <c r="L47" s="90"/>
      <c r="M47" s="91"/>
      <c r="N47" s="92"/>
      <c r="O47" s="93"/>
      <c r="P47" s="84"/>
      <c r="Q47" s="94"/>
      <c r="R47" s="62"/>
      <c r="S47" s="8"/>
      <c r="T47" s="17"/>
      <c r="U47" s="17"/>
      <c r="V47" s="9"/>
      <c r="W47" s="9"/>
      <c r="X47" s="9"/>
      <c r="Y47" s="9"/>
      <c r="Z47" s="9"/>
      <c r="AC47" s="10"/>
    </row>
    <row r="48" spans="2:29" ht="18" customHeight="1">
      <c r="B48" s="9"/>
      <c r="C48" s="57">
        <v>19</v>
      </c>
      <c r="D48" s="56"/>
      <c r="E48" s="83"/>
      <c r="F48" s="84"/>
      <c r="G48" s="85"/>
      <c r="H48" s="85"/>
      <c r="I48" s="86"/>
      <c r="J48" s="87"/>
      <c r="K48" s="89"/>
      <c r="L48" s="90"/>
      <c r="M48" s="91"/>
      <c r="N48" s="92"/>
      <c r="O48" s="93"/>
      <c r="P48" s="84"/>
      <c r="Q48" s="94"/>
      <c r="R48" s="62"/>
      <c r="S48" s="8"/>
      <c r="T48" s="17"/>
      <c r="U48" s="17"/>
      <c r="V48" s="9"/>
      <c r="W48" s="9"/>
      <c r="X48" s="9"/>
      <c r="Y48" s="9"/>
      <c r="Z48" s="9"/>
      <c r="AC48" s="10"/>
    </row>
    <row r="49" spans="2:29" ht="18" customHeight="1" thickBot="1">
      <c r="B49" s="9" t="str">
        <f t="shared" si="5"/>
        <v/>
      </c>
      <c r="C49" s="57">
        <v>20</v>
      </c>
      <c r="D49" s="56"/>
      <c r="E49" s="61"/>
      <c r="F49" s="65"/>
      <c r="G49" s="25"/>
      <c r="H49" s="25"/>
      <c r="I49" s="68"/>
      <c r="J49" s="26"/>
      <c r="K49" s="52"/>
      <c r="L49" s="71"/>
      <c r="M49" s="74"/>
      <c r="N49" s="27"/>
      <c r="O49" s="28"/>
      <c r="P49" s="65"/>
      <c r="Q49" s="29"/>
      <c r="R49" s="62" t="str">
        <f t="shared" si="0"/>
        <v/>
      </c>
      <c r="S49" s="8"/>
      <c r="T49" s="17" t="str">
        <f t="shared" si="1"/>
        <v/>
      </c>
      <c r="U49" s="17" t="str">
        <f t="shared" si="2"/>
        <v/>
      </c>
      <c r="V49" s="9" t="str">
        <f t="shared" si="3"/>
        <v/>
      </c>
      <c r="W49" s="9" t="str">
        <f t="shared" si="4"/>
        <v/>
      </c>
      <c r="X49" s="9" t="str">
        <f t="shared" ref="X49" si="7">IF(V49="","",V49+W49)</f>
        <v/>
      </c>
      <c r="Y49" s="9" t="str">
        <f>IF(X49="","",VLOOKUP(X49,申請点!$A$1:$D$13,4,FALSE))</f>
        <v/>
      </c>
      <c r="Z49" s="9" t="str">
        <f>IF(X49="","",IF(Q49&gt;=VLOOKUP(X49,申請点!$A$1:$D$13,4,FALSE),"○","×"))</f>
        <v/>
      </c>
      <c r="AC49" s="10"/>
    </row>
    <row r="50" spans="2:29" ht="18" customHeight="1">
      <c r="B50" s="11"/>
      <c r="C50" s="10"/>
      <c r="D50" s="10"/>
      <c r="E50" s="41"/>
      <c r="F50" s="41"/>
      <c r="G50" s="41"/>
      <c r="H50" s="41"/>
      <c r="I50" s="41"/>
      <c r="J50" s="10"/>
      <c r="K50" s="41"/>
      <c r="L50" s="10"/>
      <c r="M50" s="11"/>
      <c r="N50" s="11"/>
      <c r="O50" s="11"/>
      <c r="P50" s="11"/>
      <c r="Q50" s="11"/>
      <c r="R50" s="10"/>
      <c r="S50" s="8"/>
      <c r="T50" s="11"/>
      <c r="U50" s="11"/>
      <c r="V50" s="11"/>
      <c r="W50" s="11"/>
      <c r="X50" s="11"/>
      <c r="Y50" s="11"/>
      <c r="Z50" s="11"/>
      <c r="AC50" s="10"/>
    </row>
    <row r="51" spans="2:29" ht="18" customHeight="1">
      <c r="B51" s="11"/>
      <c r="C51" s="8" t="s">
        <v>11</v>
      </c>
      <c r="D51" s="8"/>
      <c r="E51" s="41"/>
      <c r="F51" s="41"/>
      <c r="G51" s="41"/>
      <c r="H51" s="41"/>
      <c r="I51" s="41"/>
      <c r="J51" s="10"/>
      <c r="K51" s="41"/>
      <c r="L51" s="10"/>
      <c r="M51" s="11"/>
      <c r="N51" s="11"/>
      <c r="O51" s="11"/>
      <c r="P51" s="11"/>
      <c r="Q51" s="11"/>
      <c r="R51" s="10"/>
      <c r="S51" s="10"/>
      <c r="T51" s="11"/>
      <c r="U51" s="11"/>
      <c r="V51" s="11"/>
      <c r="W51" s="11"/>
      <c r="X51" s="11"/>
      <c r="Y51" s="11"/>
      <c r="Z51" s="11"/>
      <c r="AC51" s="10"/>
    </row>
    <row r="52" spans="2:29" ht="18" customHeight="1">
      <c r="B52" s="99" t="s">
        <v>67</v>
      </c>
      <c r="C52" s="95" t="s">
        <v>10</v>
      </c>
      <c r="D52" s="99" t="s">
        <v>4</v>
      </c>
      <c r="E52" s="97" t="s">
        <v>69</v>
      </c>
      <c r="F52" s="97" t="s">
        <v>38</v>
      </c>
      <c r="G52" s="99" t="s">
        <v>1</v>
      </c>
      <c r="H52" s="108" t="s">
        <v>2</v>
      </c>
      <c r="I52" s="97" t="s">
        <v>73</v>
      </c>
      <c r="J52" s="108" t="s">
        <v>36</v>
      </c>
      <c r="K52" s="98" t="s">
        <v>3</v>
      </c>
      <c r="N52" s="10"/>
      <c r="O52" s="10"/>
      <c r="P52" s="10"/>
      <c r="Q52" s="10"/>
      <c r="R52" s="10"/>
      <c r="V52" s="10"/>
      <c r="W52" s="10"/>
      <c r="X52" s="10"/>
      <c r="Y52" s="10"/>
      <c r="Z52" s="10"/>
      <c r="AC52" s="10"/>
    </row>
    <row r="53" spans="2:29" ht="18" customHeight="1" thickBot="1">
      <c r="B53" s="99"/>
      <c r="C53" s="96"/>
      <c r="D53" s="99"/>
      <c r="E53" s="98"/>
      <c r="F53" s="98"/>
      <c r="G53" s="95"/>
      <c r="H53" s="109"/>
      <c r="I53" s="98"/>
      <c r="J53" s="109"/>
      <c r="K53" s="107"/>
      <c r="N53" s="10"/>
      <c r="O53" s="10"/>
      <c r="P53" s="10"/>
      <c r="Q53" s="10"/>
      <c r="R53" s="10"/>
      <c r="V53" s="10"/>
      <c r="W53" s="10"/>
      <c r="X53" s="10"/>
      <c r="Y53" s="10"/>
      <c r="Z53" s="10"/>
      <c r="AC53" s="10"/>
    </row>
    <row r="54" spans="2:29" ht="18" customHeight="1">
      <c r="B54" s="9" t="str">
        <f>IF(AND(G54="",H54=""),"",IF(AND(F54="監督/コーチ",G54&lt;&gt;"",H54&lt;&gt;"",OR(I54="男",I54="女"),J54&lt;&gt;""),"○","×"))</f>
        <v/>
      </c>
      <c r="C54" s="9">
        <v>1</v>
      </c>
      <c r="D54" s="58"/>
      <c r="E54" s="59"/>
      <c r="F54" s="63" t="s">
        <v>12</v>
      </c>
      <c r="G54" s="30"/>
      <c r="H54" s="30"/>
      <c r="I54" s="66"/>
      <c r="J54" s="31"/>
      <c r="K54" s="32"/>
      <c r="N54" s="16"/>
      <c r="O54" s="16"/>
      <c r="P54" s="16"/>
      <c r="Q54" s="16"/>
      <c r="R54" s="16"/>
      <c r="V54" s="16"/>
      <c r="W54" s="16"/>
      <c r="X54" s="16"/>
      <c r="Y54" s="16"/>
      <c r="Z54" s="16"/>
      <c r="AC54" s="10"/>
    </row>
    <row r="55" spans="2:29" ht="18" customHeight="1">
      <c r="B55" s="9" t="str">
        <f t="shared" ref="B55:B57" si="8">IF(AND(G55="",H55=""),"",IF(AND(F55="監督/コーチ",G55&lt;&gt;"",H55&lt;&gt;"",OR(I55="男",I55="女"),J55&lt;&gt;""),"○","×"))</f>
        <v/>
      </c>
      <c r="C55" s="9">
        <v>2</v>
      </c>
      <c r="D55" s="58"/>
      <c r="E55" s="60"/>
      <c r="F55" s="64" t="s">
        <v>12</v>
      </c>
      <c r="G55" s="18"/>
      <c r="H55" s="18"/>
      <c r="I55" s="67"/>
      <c r="J55" s="19"/>
      <c r="K55" s="24"/>
      <c r="N55" s="16"/>
      <c r="O55" s="16"/>
      <c r="P55" s="16"/>
      <c r="Q55" s="16"/>
      <c r="R55" s="16"/>
      <c r="V55" s="16"/>
      <c r="W55" s="16"/>
      <c r="X55" s="16"/>
      <c r="Y55" s="16"/>
      <c r="Z55" s="16"/>
      <c r="AC55" s="10"/>
    </row>
    <row r="56" spans="2:29" ht="18" customHeight="1">
      <c r="B56" s="9"/>
      <c r="C56" s="9">
        <v>3</v>
      </c>
      <c r="D56" s="58"/>
      <c r="E56" s="83"/>
      <c r="F56" s="84" t="s">
        <v>12</v>
      </c>
      <c r="G56" s="85"/>
      <c r="H56" s="85"/>
      <c r="I56" s="86"/>
      <c r="J56" s="87"/>
      <c r="K56" s="88"/>
      <c r="N56" s="16"/>
      <c r="O56" s="16"/>
      <c r="P56" s="16"/>
      <c r="Q56" s="16"/>
      <c r="R56" s="16"/>
      <c r="V56" s="16"/>
      <c r="W56" s="16"/>
      <c r="X56" s="16"/>
      <c r="Y56" s="16"/>
      <c r="Z56" s="16"/>
      <c r="AC56" s="10"/>
    </row>
    <row r="57" spans="2:29" ht="18" customHeight="1" thickBot="1">
      <c r="B57" s="9" t="str">
        <f t="shared" si="8"/>
        <v/>
      </c>
      <c r="C57" s="9">
        <v>4</v>
      </c>
      <c r="D57" s="58"/>
      <c r="E57" s="61"/>
      <c r="F57" s="65" t="s">
        <v>12</v>
      </c>
      <c r="G57" s="25"/>
      <c r="H57" s="25"/>
      <c r="I57" s="68"/>
      <c r="J57" s="26"/>
      <c r="K57" s="29"/>
      <c r="N57" s="16"/>
      <c r="O57" s="16"/>
      <c r="P57" s="16"/>
      <c r="Q57" s="16"/>
      <c r="R57" s="16"/>
      <c r="V57" s="16"/>
      <c r="W57" s="16"/>
      <c r="X57" s="16"/>
      <c r="Y57" s="16"/>
      <c r="Z57" s="16"/>
      <c r="AC57" s="10"/>
    </row>
    <row r="58" spans="2:29" ht="18" customHeight="1">
      <c r="B58" s="11"/>
      <c r="C58" s="10"/>
      <c r="D58" s="10"/>
      <c r="E58" s="41"/>
      <c r="F58" s="41"/>
      <c r="G58" s="41"/>
      <c r="H58" s="41"/>
      <c r="I58" s="41"/>
      <c r="J58" s="10"/>
      <c r="K58" s="10"/>
      <c r="L58" s="10"/>
      <c r="M58" s="41"/>
      <c r="N58" s="11"/>
      <c r="O58" s="11"/>
      <c r="P58" s="11"/>
      <c r="Q58" s="11"/>
      <c r="R58" s="10"/>
      <c r="S58" s="10"/>
      <c r="T58" s="11"/>
      <c r="U58" s="11"/>
      <c r="V58" s="11"/>
      <c r="W58" s="11"/>
      <c r="X58" s="11"/>
      <c r="Y58" s="11"/>
      <c r="Z58" s="11"/>
      <c r="AC58" s="10"/>
    </row>
    <row r="59" spans="2:29" ht="18" customHeight="1">
      <c r="B59" s="11"/>
      <c r="D59" s="8"/>
      <c r="E59" s="8" t="s">
        <v>13</v>
      </c>
      <c r="F59" s="41"/>
      <c r="G59" s="41"/>
      <c r="H59" s="41"/>
      <c r="I59" s="41"/>
      <c r="J59" s="10"/>
      <c r="K59" s="10"/>
      <c r="L59" s="10"/>
      <c r="M59" s="41"/>
      <c r="N59" s="11"/>
      <c r="O59" s="11"/>
      <c r="P59" s="11"/>
      <c r="Q59" s="11"/>
      <c r="R59" s="10"/>
      <c r="S59" s="10"/>
      <c r="T59" s="11"/>
      <c r="U59" s="11"/>
      <c r="V59" s="11"/>
      <c r="W59" s="11"/>
      <c r="X59" s="11"/>
      <c r="Y59" s="11"/>
      <c r="Z59" s="11"/>
      <c r="AC59" s="10"/>
    </row>
    <row r="60" spans="2:29" ht="18" customHeight="1">
      <c r="E60" s="110" t="s">
        <v>14</v>
      </c>
      <c r="F60" s="111"/>
      <c r="G60" s="112"/>
      <c r="H60" s="42" t="s">
        <v>15</v>
      </c>
      <c r="I60" s="75"/>
      <c r="J60" s="33" t="s">
        <v>16</v>
      </c>
      <c r="K60" s="42" t="s">
        <v>17</v>
      </c>
      <c r="M60" s="5"/>
      <c r="AC60" s="10"/>
    </row>
    <row r="61" spans="2:29" ht="18" customHeight="1">
      <c r="E61" s="110" t="s">
        <v>85</v>
      </c>
      <c r="F61" s="111"/>
      <c r="G61" s="112"/>
      <c r="H61" s="43">
        <v>3000</v>
      </c>
      <c r="I61" s="43" t="s">
        <v>87</v>
      </c>
      <c r="J61" s="33">
        <f>COUNTIFS(L30:L49,"県協会員(選考)",D30:D49,"○")</f>
        <v>0</v>
      </c>
      <c r="K61" s="43">
        <f>H61*J61</f>
        <v>0</v>
      </c>
      <c r="M61" s="5"/>
      <c r="AC61" s="10"/>
    </row>
    <row r="62" spans="2:29" ht="18" customHeight="1">
      <c r="E62" s="110" t="s">
        <v>86</v>
      </c>
      <c r="F62" s="111"/>
      <c r="G62" s="112"/>
      <c r="H62" s="43">
        <v>3000</v>
      </c>
      <c r="I62" s="43" t="s">
        <v>87</v>
      </c>
      <c r="J62" s="33">
        <f>COUNTIFS(L30:L49,"県協会員(一般)",D30:D49,"○")</f>
        <v>0</v>
      </c>
      <c r="K62" s="43">
        <f>H62*J62</f>
        <v>0</v>
      </c>
      <c r="M62" s="5"/>
      <c r="AC62" s="10"/>
    </row>
    <row r="63" spans="2:29" ht="18" customHeight="1">
      <c r="E63" s="110" t="s">
        <v>88</v>
      </c>
      <c r="F63" s="111"/>
      <c r="G63" s="112"/>
      <c r="H63" s="43">
        <v>4000</v>
      </c>
      <c r="I63" s="43" t="s">
        <v>87</v>
      </c>
      <c r="J63" s="33">
        <f>COUNTIFS(L30:L49,"県外参加",D30:D49,"○")</f>
        <v>0</v>
      </c>
      <c r="K63" s="43">
        <f>H63*J63</f>
        <v>0</v>
      </c>
      <c r="M63" s="5"/>
      <c r="AC63" s="10"/>
    </row>
    <row r="64" spans="2:29" ht="18" customHeight="1">
      <c r="C64" s="12"/>
      <c r="D64" s="12"/>
      <c r="E64" s="12"/>
      <c r="F64" s="12"/>
      <c r="G64" s="12"/>
      <c r="H64" s="44"/>
      <c r="I64" s="44"/>
      <c r="K64" s="45"/>
      <c r="M64" s="5"/>
    </row>
    <row r="65" spans="2:26" ht="18" customHeight="1">
      <c r="C65" s="12"/>
      <c r="D65" s="12"/>
      <c r="E65" s="12"/>
      <c r="F65" s="12"/>
      <c r="G65" s="12"/>
      <c r="H65" s="44"/>
      <c r="I65" s="44"/>
      <c r="J65" s="33" t="s">
        <v>18</v>
      </c>
      <c r="K65" s="43">
        <f>SUM(K61:M63)</f>
        <v>0</v>
      </c>
      <c r="M65" s="5"/>
    </row>
    <row r="66" spans="2:26" ht="18" customHeight="1">
      <c r="B66" s="11"/>
      <c r="C66" s="12"/>
      <c r="D66" s="12"/>
      <c r="E66" s="12"/>
      <c r="F66" s="12"/>
      <c r="G66" s="12"/>
      <c r="H66" s="44"/>
      <c r="I66" s="44"/>
      <c r="O66" s="11"/>
      <c r="P66" s="11"/>
      <c r="Q66" s="11"/>
      <c r="V66" s="11"/>
      <c r="W66" s="11"/>
      <c r="X66" s="11"/>
      <c r="Y66" s="11"/>
      <c r="Z66" s="11"/>
    </row>
    <row r="67" spans="2:26" ht="18" customHeight="1"/>
  </sheetData>
  <sheetProtection sheet="1" objects="1" scenarios="1"/>
  <mergeCells count="51">
    <mergeCell ref="E63:G63"/>
    <mergeCell ref="E60:G60"/>
    <mergeCell ref="E61:G61"/>
    <mergeCell ref="E62:G62"/>
    <mergeCell ref="Z27:Z28"/>
    <mergeCell ref="V27:X28"/>
    <mergeCell ref="T27:T28"/>
    <mergeCell ref="I52:I53"/>
    <mergeCell ref="J52:J53"/>
    <mergeCell ref="K52:K53"/>
    <mergeCell ref="U27:U28"/>
    <mergeCell ref="H52:H53"/>
    <mergeCell ref="Y27:Y28"/>
    <mergeCell ref="R27:R28"/>
    <mergeCell ref="M26:Q26"/>
    <mergeCell ref="K27:K28"/>
    <mergeCell ref="L27:L28"/>
    <mergeCell ref="E27:E28"/>
    <mergeCell ref="F27:F28"/>
    <mergeCell ref="G27:G28"/>
    <mergeCell ref="H27:H28"/>
    <mergeCell ref="I27:I28"/>
    <mergeCell ref="J27:J28"/>
    <mergeCell ref="M27:M28"/>
    <mergeCell ref="N27:N28"/>
    <mergeCell ref="O27:O28"/>
    <mergeCell ref="P27:P28"/>
    <mergeCell ref="Q27:Q28"/>
    <mergeCell ref="E8:F8"/>
    <mergeCell ref="E10:F10"/>
    <mergeCell ref="E11:F11"/>
    <mergeCell ref="G10:J10"/>
    <mergeCell ref="G11:J11"/>
    <mergeCell ref="G8:J8"/>
    <mergeCell ref="E1:N1"/>
    <mergeCell ref="E5:F5"/>
    <mergeCell ref="E6:F6"/>
    <mergeCell ref="E7:F7"/>
    <mergeCell ref="L3:N3"/>
    <mergeCell ref="G7:J7"/>
    <mergeCell ref="G6:J6"/>
    <mergeCell ref="G5:J5"/>
    <mergeCell ref="C52:C53"/>
    <mergeCell ref="E52:E53"/>
    <mergeCell ref="F52:F53"/>
    <mergeCell ref="G52:G53"/>
    <mergeCell ref="B27:B28"/>
    <mergeCell ref="B52:B53"/>
    <mergeCell ref="C27:C28"/>
    <mergeCell ref="D27:D28"/>
    <mergeCell ref="D52:D53"/>
  </mergeCells>
  <phoneticPr fontId="1"/>
  <conditionalFormatting sqref="B29:B49 B54:B57">
    <cfRule type="expression" dxfId="11" priority="8">
      <formula>AND($B29&lt;&gt;"",$B29&lt;&gt;"○")</formula>
    </cfRule>
  </conditionalFormatting>
  <conditionalFormatting sqref="E29:E49 E54:E57">
    <cfRule type="expression" dxfId="10" priority="10">
      <formula>AND($E29&lt;&gt;"",LEN($E29)&lt;&gt;LENB($E29))</formula>
    </cfRule>
  </conditionalFormatting>
  <conditionalFormatting sqref="F29:F49">
    <cfRule type="expression" dxfId="9" priority="11">
      <formula>AND($F29&lt;&gt;"",$F29&lt;&gt;"リカーブ70m",$F29&lt;&gt;"リカーブ60m",$F29&lt;&gt;"ベアボウ",$F29&lt;&gt;"コンパウンド")</formula>
    </cfRule>
  </conditionalFormatting>
  <conditionalFormatting sqref="F54:F57">
    <cfRule type="expression" dxfId="8" priority="27">
      <formula>AND($F54&lt;&gt;"",$F54&lt;&gt;"監督/コーチ")</formula>
    </cfRule>
  </conditionalFormatting>
  <conditionalFormatting sqref="I29:I49 I54:I57">
    <cfRule type="expression" dxfId="7" priority="13">
      <formula>AND($I29&lt;&gt;"",$I29&lt;&gt;"男",$I29&lt;&gt;"女")</formula>
    </cfRule>
  </conditionalFormatting>
  <conditionalFormatting sqref="L29:L49">
    <cfRule type="expression" dxfId="6" priority="16">
      <formula>AND($L29&lt;&gt;"",$L29&lt;&gt;"県協会員(選考)",$L29&lt;&gt;"県協会員(一般)",$L29&lt;&gt;"県外参加")</formula>
    </cfRule>
  </conditionalFormatting>
  <conditionalFormatting sqref="M29:M49">
    <cfRule type="expression" dxfId="5" priority="21">
      <formula>AND($M29&lt;&gt;"",$M29&lt;&gt;"全国/地区大会",$M29&lt;&gt;"愛知県ア協競技会",$M29&lt;&gt;"県外競技会",$M29&lt;&gt;"支部競技会")</formula>
    </cfRule>
  </conditionalFormatting>
  <conditionalFormatting sqref="M30:Q49">
    <cfRule type="expression" dxfId="4" priority="1">
      <formula>AND($L30&lt;&gt;"",$L30&lt;&gt;"県協会員(選考)")</formula>
    </cfRule>
  </conditionalFormatting>
  <conditionalFormatting sqref="N29:N49">
    <cfRule type="expression" dxfId="3" priority="5">
      <formula>AND($N29&lt;&gt;"",OR($N29&lt;$M$11,$N29&gt;$N$11))</formula>
    </cfRule>
  </conditionalFormatting>
  <conditionalFormatting sqref="P29:P49">
    <cfRule type="expression" dxfId="2" priority="22">
      <formula>AND($P29&lt;&gt;"",$P29&lt;&gt;"リカーブ70m",$P29&lt;&gt;"リカーブ60m",P29&lt;&gt;"リカーブ50m/30m",$P29&lt;&gt;"ベアボウ",$P29&lt;&gt;"コンパウンド")</formula>
    </cfRule>
  </conditionalFormatting>
  <conditionalFormatting sqref="Q29:Q49">
    <cfRule type="expression" dxfId="1" priority="24">
      <formula>AND($Q29&lt;&gt;"",OR($Q29&lt;$Y29,$Q29&gt;720))</formula>
    </cfRule>
  </conditionalFormatting>
  <conditionalFormatting sqref="R29:R49">
    <cfRule type="expression" dxfId="0" priority="6">
      <formula>AND($R29&lt;&gt;"",$R29&lt;&gt;"○")</formula>
    </cfRule>
  </conditionalFormatting>
  <dataValidations count="13">
    <dataValidation type="list" allowBlank="1" showInputMessage="1" showErrorMessage="1" sqref="D29:D49 D54:D57" xr:uid="{F9C4BF8F-F471-4CF2-84B2-359AE49717DD}">
      <formula1>"○,×"</formula1>
    </dataValidation>
    <dataValidation type="list" allowBlank="1" showInputMessage="1" showErrorMessage="1" sqref="J50:J51" xr:uid="{0C38CF2B-B8EF-45DD-BD7F-2E75D77ADBF4}">
      <formula1>"RC70,RC60,CP50,BB50,監督/コーチ"</formula1>
    </dataValidation>
    <dataValidation type="list" allowBlank="1" showInputMessage="1" showErrorMessage="1" sqref="I29:I49 I54:I57" xr:uid="{5405D4C7-B28A-40BA-89AD-94F76ACCB5A5}">
      <formula1>"男,女"</formula1>
    </dataValidation>
    <dataValidation imeMode="fullKatakana" allowBlank="1" showInputMessage="1" showErrorMessage="1" sqref="H29:H49 H54:H57" xr:uid="{3B2CF7DB-959E-46D4-AF05-1A1CC020F3A3}"/>
    <dataValidation imeMode="disabled" allowBlank="1" showInputMessage="1" showErrorMessage="1" sqref="T29:U49 E29:E49 E54:E57" xr:uid="{963A3F54-B870-491F-A2BE-1CE347AE4D0C}"/>
    <dataValidation type="list" allowBlank="1" showInputMessage="1" showErrorMessage="1" sqref="R50:R51 L50:L51" xr:uid="{82D2711A-8BA4-4EBD-B7F4-96F7CD519897}">
      <formula1>"【県内】中・高校生,【県内】大学・一般,【県外】中・高校生,【県外】大学・一般,監督/コーチ"</formula1>
    </dataValidation>
    <dataValidation type="whole" allowBlank="1" showInputMessage="1" showErrorMessage="1" sqref="Q29:Q49 D29:D49" xr:uid="{6A375FA6-71F6-4254-B2C0-AA9F1C993AF7}">
      <formula1>0</formula1>
      <formula2>999</formula2>
    </dataValidation>
    <dataValidation type="date" allowBlank="1" showInputMessage="1" showErrorMessage="1" sqref="N29:N49" xr:uid="{C8E1DCF0-AC51-45EF-BEAC-463C98F08D69}">
      <formula1>1</formula1>
      <formula2>73050</formula2>
    </dataValidation>
    <dataValidation type="list" allowBlank="1" showInputMessage="1" showErrorMessage="1" sqref="F29:F49" xr:uid="{D490A74F-8A46-4A73-B62C-96C4BB084FA4}">
      <formula1>"リカーブ70m,リカーブ60m,ベアボウ,コンパウンド"</formula1>
    </dataValidation>
    <dataValidation type="list" allowBlank="1" showInputMessage="1" showErrorMessage="1" sqref="P29:P49" xr:uid="{EB4AF17A-3D81-4A05-8555-03FE16C1586C}">
      <formula1>"リカーブ70m,リカーブ60m,リカーブ50m/30m,ベアボウ,コンパウンド"</formula1>
    </dataValidation>
    <dataValidation type="list" allowBlank="1" showInputMessage="1" showErrorMessage="1" sqref="M29:M49" xr:uid="{9D04D361-4305-4BB6-8067-D2D362E2D56F}">
      <formula1>"全国/地区大会,愛知県ア協競技会,県外競技会,支部競技会"</formula1>
    </dataValidation>
    <dataValidation type="list" allowBlank="1" showInputMessage="1" showErrorMessage="1" sqref="L29:L49" xr:uid="{E144C912-121C-488E-B78F-8D3E8B547871}">
      <formula1>"県協会員(選考),県協会員(一般),県外参加"</formula1>
    </dataValidation>
    <dataValidation type="list" allowBlank="1" showInputMessage="1" showErrorMessage="1" sqref="F54:F57" xr:uid="{0A507DED-2A6C-4E5A-BFD3-537B604EB2A8}">
      <formula1>"監督/コーチ"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rowBreaks count="1" manualBreakCount="1">
    <brk id="50" min="1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3184BF-24E2-4626-9E13-22D03EB0021E}">
          <x14:formula1>
            <xm:f>開催日!$A$2:$A$13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B25" sqref="B25"/>
    </sheetView>
  </sheetViews>
  <sheetFormatPr defaultRowHeight="15.75"/>
  <cols>
    <col min="1" max="1" width="36.625" style="1" customWidth="1"/>
    <col min="2" max="2" width="30.625" style="1" customWidth="1"/>
    <col min="3" max="3" width="9" style="1" customWidth="1"/>
    <col min="4" max="4" width="18.625" style="1" customWidth="1"/>
    <col min="5" max="5" width="8.625" style="1" customWidth="1"/>
    <col min="6" max="8" width="9" style="1" customWidth="1"/>
  </cols>
  <sheetData>
    <row r="1" spans="1:6">
      <c r="A1" s="3" t="s">
        <v>20</v>
      </c>
      <c r="B1" s="3" t="s">
        <v>0</v>
      </c>
      <c r="D1" s="3" t="s">
        <v>0</v>
      </c>
      <c r="E1" s="3" t="s">
        <v>23</v>
      </c>
      <c r="F1" s="2"/>
    </row>
    <row r="2" spans="1:6">
      <c r="A2" s="4" t="s">
        <v>26</v>
      </c>
      <c r="B2" s="14" t="str">
        <f>TEXT(D2,"yyyy年m月d日") &amp; " " &amp; E2</f>
        <v>2026年4月5日 午前</v>
      </c>
      <c r="C2" s="2"/>
      <c r="D2" s="15">
        <v>46117</v>
      </c>
      <c r="E2" s="14" t="s">
        <v>21</v>
      </c>
      <c r="F2" s="2"/>
    </row>
    <row r="3" spans="1:6">
      <c r="A3" s="4" t="s">
        <v>27</v>
      </c>
      <c r="B3" s="14" t="str">
        <f t="shared" ref="B3:B11" si="0">TEXT(D3,"yyyy年m月d日") &amp; " " &amp; E3</f>
        <v>2026年4月5日 午後</v>
      </c>
      <c r="C3" s="2"/>
      <c r="D3" s="15">
        <v>46117</v>
      </c>
      <c r="E3" s="14" t="s">
        <v>22</v>
      </c>
      <c r="F3" s="2"/>
    </row>
    <row r="4" spans="1:6">
      <c r="A4" s="4" t="s">
        <v>28</v>
      </c>
      <c r="B4" s="14" t="str">
        <f t="shared" si="0"/>
        <v>2026年5月10日 午前</v>
      </c>
      <c r="C4" s="2"/>
      <c r="D4" s="15">
        <v>46152</v>
      </c>
      <c r="E4" s="14" t="s">
        <v>21</v>
      </c>
      <c r="F4" s="2"/>
    </row>
    <row r="5" spans="1:6">
      <c r="A5" s="4" t="s">
        <v>29</v>
      </c>
      <c r="B5" s="14" t="str">
        <f t="shared" si="0"/>
        <v>2026年5月10日 午後</v>
      </c>
      <c r="C5" s="2"/>
      <c r="D5" s="15">
        <v>46152</v>
      </c>
      <c r="E5" s="14" t="s">
        <v>22</v>
      </c>
      <c r="F5" s="2"/>
    </row>
    <row r="6" spans="1:6">
      <c r="A6" s="4" t="s">
        <v>30</v>
      </c>
      <c r="B6" s="14" t="str">
        <f t="shared" si="0"/>
        <v>2026年6月7日 午前</v>
      </c>
      <c r="C6" s="2"/>
      <c r="D6" s="15">
        <v>46180</v>
      </c>
      <c r="E6" s="14" t="s">
        <v>21</v>
      </c>
      <c r="F6" s="2"/>
    </row>
    <row r="7" spans="1:6">
      <c r="A7" s="4" t="s">
        <v>31</v>
      </c>
      <c r="B7" s="14" t="str">
        <f t="shared" si="0"/>
        <v>2026年6月7日 午後</v>
      </c>
      <c r="C7" s="2"/>
      <c r="D7" s="15">
        <v>46180</v>
      </c>
      <c r="E7" s="14" t="s">
        <v>22</v>
      </c>
      <c r="F7" s="2"/>
    </row>
    <row r="8" spans="1:6">
      <c r="A8" s="4" t="s">
        <v>32</v>
      </c>
      <c r="B8" s="14" t="str">
        <f t="shared" si="0"/>
        <v>2026年9月13日 午前</v>
      </c>
      <c r="C8" s="2"/>
      <c r="D8" s="15">
        <v>46278</v>
      </c>
      <c r="E8" s="14" t="s">
        <v>21</v>
      </c>
      <c r="F8" s="2"/>
    </row>
    <row r="9" spans="1:6">
      <c r="A9" s="4" t="s">
        <v>33</v>
      </c>
      <c r="B9" s="14" t="str">
        <f t="shared" si="0"/>
        <v>2026年9月13日 午後</v>
      </c>
      <c r="C9" s="2"/>
      <c r="D9" s="15">
        <v>46278</v>
      </c>
      <c r="E9" s="14" t="s">
        <v>22</v>
      </c>
      <c r="F9" s="2"/>
    </row>
    <row r="10" spans="1:6">
      <c r="A10" s="4" t="s">
        <v>34</v>
      </c>
      <c r="B10" s="14" t="str">
        <f t="shared" si="0"/>
        <v>2027年3月21日 午前</v>
      </c>
      <c r="C10" s="2"/>
      <c r="D10" s="15">
        <v>46467</v>
      </c>
      <c r="E10" s="14" t="s">
        <v>21</v>
      </c>
      <c r="F10" s="2"/>
    </row>
    <row r="11" spans="1:6">
      <c r="A11" s="4" t="s">
        <v>35</v>
      </c>
      <c r="B11" s="14" t="str">
        <f t="shared" si="0"/>
        <v>2027年3月21日 午後</v>
      </c>
      <c r="C11" s="2"/>
      <c r="D11" s="15">
        <v>46467</v>
      </c>
      <c r="E11" s="14" t="s">
        <v>22</v>
      </c>
      <c r="F11" s="2"/>
    </row>
    <row r="12" spans="1:6">
      <c r="A12" s="4"/>
      <c r="B12" s="14"/>
      <c r="C12" s="2"/>
      <c r="D12" s="15"/>
      <c r="E12" s="14"/>
      <c r="F12" s="2"/>
    </row>
    <row r="13" spans="1:6">
      <c r="A13" s="4"/>
      <c r="B13" s="14"/>
      <c r="C13" s="2"/>
      <c r="D13" s="15"/>
      <c r="E13" s="14"/>
      <c r="F13" s="2"/>
    </row>
    <row r="14" spans="1:6">
      <c r="C14" s="2"/>
      <c r="D14" s="2"/>
      <c r="E14" s="2"/>
    </row>
    <row r="21" spans="2:4">
      <c r="B21" s="2"/>
      <c r="C21" s="2"/>
      <c r="D21" s="2"/>
    </row>
    <row r="22" spans="2:4">
      <c r="B22" s="2"/>
      <c r="C22" s="2"/>
      <c r="D22" s="2"/>
    </row>
    <row r="23" spans="2:4">
      <c r="B23" s="2"/>
      <c r="C23" s="2"/>
      <c r="D23" s="2"/>
    </row>
    <row r="24" spans="2:4">
      <c r="B24" s="2"/>
      <c r="C24" s="2"/>
      <c r="D24" s="2"/>
    </row>
    <row r="25" spans="2:4">
      <c r="B25" s="2"/>
      <c r="C25" s="2"/>
      <c r="D25" s="2"/>
    </row>
  </sheetData>
  <sheetProtection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DA10-EB75-415C-8002-83467180EEDC}">
  <dimension ref="A1:D13"/>
  <sheetViews>
    <sheetView workbookViewId="0">
      <selection activeCell="C11" sqref="C11"/>
    </sheetView>
  </sheetViews>
  <sheetFormatPr defaultRowHeight="13.5"/>
  <cols>
    <col min="1" max="3" width="12.75" style="22" customWidth="1"/>
    <col min="4" max="4" width="12.75" customWidth="1"/>
  </cols>
  <sheetData>
    <row r="1" spans="1:4" ht="15.75">
      <c r="A1" s="53" t="s">
        <v>10</v>
      </c>
      <c r="B1" s="53" t="s">
        <v>38</v>
      </c>
      <c r="C1" s="53" t="s">
        <v>42</v>
      </c>
      <c r="D1" s="53" t="s">
        <v>41</v>
      </c>
    </row>
    <row r="2" spans="1:4" ht="15.75">
      <c r="A2" s="54">
        <v>10</v>
      </c>
      <c r="B2" s="55" t="s">
        <v>62</v>
      </c>
      <c r="C2" s="55"/>
      <c r="D2" s="54">
        <v>1000</v>
      </c>
    </row>
    <row r="3" spans="1:4" ht="15.75">
      <c r="A3" s="54">
        <v>11</v>
      </c>
      <c r="B3" s="55" t="s">
        <v>62</v>
      </c>
      <c r="C3" s="55" t="s">
        <v>62</v>
      </c>
      <c r="D3" s="54">
        <v>550</v>
      </c>
    </row>
    <row r="4" spans="1:4" ht="15.75">
      <c r="A4" s="54">
        <v>12</v>
      </c>
      <c r="B4" s="55" t="s">
        <v>62</v>
      </c>
      <c r="C4" s="55" t="s">
        <v>64</v>
      </c>
      <c r="D4" s="54">
        <v>580</v>
      </c>
    </row>
    <row r="5" spans="1:4" ht="15.75">
      <c r="A5" s="54">
        <v>20</v>
      </c>
      <c r="B5" s="55" t="s">
        <v>63</v>
      </c>
      <c r="C5" s="55"/>
      <c r="D5" s="54">
        <v>1000</v>
      </c>
    </row>
    <row r="6" spans="1:4" ht="15.75">
      <c r="A6" s="54">
        <v>21</v>
      </c>
      <c r="B6" s="55" t="s">
        <v>63</v>
      </c>
      <c r="C6" s="55" t="s">
        <v>63</v>
      </c>
      <c r="D6" s="54">
        <v>500</v>
      </c>
    </row>
    <row r="7" spans="1:4" ht="15.75">
      <c r="A7" s="54">
        <v>22</v>
      </c>
      <c r="B7" s="55" t="s">
        <v>63</v>
      </c>
      <c r="C7" s="55" t="s">
        <v>64</v>
      </c>
      <c r="D7" s="54">
        <v>530</v>
      </c>
    </row>
    <row r="8" spans="1:4" ht="15.75">
      <c r="A8" s="54">
        <v>30</v>
      </c>
      <c r="B8" s="55" t="s">
        <v>65</v>
      </c>
      <c r="C8" s="55"/>
      <c r="D8" s="54">
        <v>1000</v>
      </c>
    </row>
    <row r="9" spans="1:4" ht="15.75">
      <c r="A9" s="54">
        <v>31</v>
      </c>
      <c r="B9" s="55" t="s">
        <v>65</v>
      </c>
      <c r="C9" s="55" t="s">
        <v>65</v>
      </c>
      <c r="D9" s="54">
        <v>480</v>
      </c>
    </row>
    <row r="10" spans="1:4" ht="15.75">
      <c r="A10" s="54">
        <v>32</v>
      </c>
      <c r="B10" s="55" t="s">
        <v>65</v>
      </c>
      <c r="C10" s="55" t="s">
        <v>64</v>
      </c>
      <c r="D10" s="54">
        <v>1000</v>
      </c>
    </row>
    <row r="11" spans="1:4" ht="15.75">
      <c r="A11" s="54">
        <v>40</v>
      </c>
      <c r="B11" s="55" t="s">
        <v>66</v>
      </c>
      <c r="C11" s="55"/>
      <c r="D11" s="54">
        <v>1000</v>
      </c>
    </row>
    <row r="12" spans="1:4" ht="15.75">
      <c r="A12" s="54">
        <v>41</v>
      </c>
      <c r="B12" s="55" t="s">
        <v>66</v>
      </c>
      <c r="C12" s="55" t="s">
        <v>66</v>
      </c>
      <c r="D12" s="54">
        <v>630</v>
      </c>
    </row>
    <row r="13" spans="1:4" ht="15.75">
      <c r="A13" s="54">
        <v>42</v>
      </c>
      <c r="B13" s="55" t="s">
        <v>66</v>
      </c>
      <c r="C13" s="55" t="s">
        <v>64</v>
      </c>
      <c r="D13" s="54">
        <v>1000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開催日</vt:lpstr>
      <vt:lpstr>申請点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Toshihiro Miyafuji</cp:lastModifiedBy>
  <cp:lastPrinted>2025-12-25T10:51:13Z</cp:lastPrinted>
  <dcterms:created xsi:type="dcterms:W3CDTF">2016-03-05T22:35:32Z</dcterms:created>
  <dcterms:modified xsi:type="dcterms:W3CDTF">2026-02-12T11:28:20Z</dcterms:modified>
</cp:coreProperties>
</file>